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540" windowWidth="19236" windowHeight="6660" activeTab="0"/>
  </bookViews>
  <sheets>
    <sheet name="States" sheetId="1" r:id="rId1"/>
    <sheet name="Territories" sheetId="2" r:id="rId2"/>
    <sheet name="Tribes" sheetId="3" r:id="rId3"/>
    <sheet name="Others" sheetId="4" r:id="rId4"/>
  </sheets>
  <definedNames>
    <definedName name="_xlnm._FilterDatabase" localSheetId="0" hidden="1">'States'!$A$8:$O$62</definedName>
    <definedName name="OLE_LINK1" localSheetId="2">'Tribes'!$B$9</definedName>
    <definedName name="OLE_LINK11" localSheetId="2">'Tribes'!$B$29</definedName>
    <definedName name="_xlnm.Print_Area" localSheetId="3">'Others'!$A$1:$O$41</definedName>
    <definedName name="_xlnm.Print_Area" localSheetId="0">'States'!$A$1:$O$125</definedName>
    <definedName name="_xlnm.Print_Area" localSheetId="1">'Territories'!$A$1:$O$25</definedName>
    <definedName name="_xlnm.Print_Area" localSheetId="2">'Tribes'!$A$1:$O$115</definedName>
  </definedNames>
  <calcPr fullCalcOnLoad="1"/>
</workbook>
</file>

<file path=xl/sharedStrings.xml><?xml version="1.0" encoding="utf-8"?>
<sst xmlns="http://schemas.openxmlformats.org/spreadsheetml/2006/main" count="1826" uniqueCount="288">
  <si>
    <t>FRS</t>
  </si>
  <si>
    <t>SDWIS</t>
  </si>
  <si>
    <t>TRI</t>
  </si>
  <si>
    <t>AQS</t>
  </si>
  <si>
    <t>RCRA</t>
  </si>
  <si>
    <t>UIC</t>
  </si>
  <si>
    <t>WQX</t>
  </si>
  <si>
    <t>AK</t>
  </si>
  <si>
    <t>CO</t>
  </si>
  <si>
    <t>CT</t>
  </si>
  <si>
    <t>DE</t>
  </si>
  <si>
    <t>FL</t>
  </si>
  <si>
    <t>GA</t>
  </si>
  <si>
    <t>ID</t>
  </si>
  <si>
    <t>IL</t>
  </si>
  <si>
    <t>MD</t>
  </si>
  <si>
    <t>NC</t>
  </si>
  <si>
    <t>ND</t>
  </si>
  <si>
    <t>NE</t>
  </si>
  <si>
    <t>NH</t>
  </si>
  <si>
    <t>PA</t>
  </si>
  <si>
    <t>RI</t>
  </si>
  <si>
    <t>SD</t>
  </si>
  <si>
    <t>WV</t>
  </si>
  <si>
    <t>WY</t>
  </si>
  <si>
    <t>Cherokee Nation</t>
  </si>
  <si>
    <t>Navajo Nation</t>
  </si>
  <si>
    <t>Northern Mariana Islands</t>
  </si>
  <si>
    <t>Salt River Pima-Maricopa</t>
  </si>
  <si>
    <t>Shoshone-Bannock</t>
  </si>
  <si>
    <t>St. Regis Mohawk</t>
  </si>
  <si>
    <t>Stillaguamish</t>
  </si>
  <si>
    <t>Wind River</t>
  </si>
  <si>
    <t>Yurok</t>
  </si>
  <si>
    <t>Total by Data Flow:</t>
  </si>
  <si>
    <t>Kootenai Tribe of Idaho</t>
  </si>
  <si>
    <t>Monthly</t>
  </si>
  <si>
    <t>Quarterly</t>
  </si>
  <si>
    <t>Yearly</t>
  </si>
  <si>
    <t>Yearly + Updates</t>
  </si>
  <si>
    <t>Episodic</t>
  </si>
  <si>
    <t>Seasonal</t>
  </si>
  <si>
    <t xml:space="preserve">States Total </t>
  </si>
  <si>
    <t>Tribal Total</t>
  </si>
  <si>
    <t>Frequency of Submission</t>
  </si>
  <si>
    <t>Expected State Flows</t>
  </si>
  <si>
    <t>Current State Flows</t>
  </si>
  <si>
    <t>% Progress</t>
  </si>
  <si>
    <t>Water</t>
  </si>
  <si>
    <t>Media:</t>
  </si>
  <si>
    <t>Air</t>
  </si>
  <si>
    <t>Waste</t>
  </si>
  <si>
    <t>Multi-Media</t>
  </si>
  <si>
    <t>Strategic Targets</t>
  </si>
  <si>
    <t xml:space="preserve"> </t>
  </si>
  <si>
    <t>Direct</t>
  </si>
  <si>
    <t>Big Valley Band of Pomo</t>
  </si>
  <si>
    <t>ICIS-NPDES</t>
  </si>
  <si>
    <t>Discontinued</t>
  </si>
  <si>
    <t>Guam</t>
  </si>
  <si>
    <t>Puerto Rico</t>
  </si>
  <si>
    <t>Territories Total</t>
  </si>
  <si>
    <t>Hualapai Indian Reservation</t>
  </si>
  <si>
    <t>Samish Indian Tribe</t>
  </si>
  <si>
    <t>Penobscot Indian Nation</t>
  </si>
  <si>
    <t>Confederated Tribes of Umatilla</t>
  </si>
  <si>
    <t>Columbia River Inter-Tribal Fish Commission</t>
  </si>
  <si>
    <t>Snoqualmie Tribe</t>
  </si>
  <si>
    <t>Bad River Band of Lake Superior Chippewa</t>
  </si>
  <si>
    <t>Bois Forte Band of Chippewa</t>
  </si>
  <si>
    <t>Fond du Lac Reservation of Chippewa</t>
  </si>
  <si>
    <t>Hannahville Indian Community</t>
  </si>
  <si>
    <t>St. Croix Chippewa Indians</t>
  </si>
  <si>
    <t>La Jolla Band of Luiseno Mission Indians</t>
  </si>
  <si>
    <t>Walker River Tribe</t>
  </si>
  <si>
    <t>Central Council of Tlingit &amp; Haida Tribes</t>
  </si>
  <si>
    <t>Coeur d'Alene Tribe</t>
  </si>
  <si>
    <t>Confederated Tribes of Warm Springs</t>
  </si>
  <si>
    <t>Nez Perce Tribe</t>
  </si>
  <si>
    <t>Seldovia Village Tribe</t>
  </si>
  <si>
    <t>Shoalwater Bay Tribe of Fort Hall Reservation</t>
  </si>
  <si>
    <t>Tanana Chiefs Conference</t>
  </si>
  <si>
    <t>Pacific NW Pollution Prevention Resouce Cntr</t>
  </si>
  <si>
    <t>Snohomish County (WA) Dept of Publi Works</t>
  </si>
  <si>
    <t>EPA Region 7</t>
  </si>
  <si>
    <t>EPA Region 3</t>
  </si>
  <si>
    <t>EPA Region 4</t>
  </si>
  <si>
    <t>EPA Region 5</t>
  </si>
  <si>
    <t>EPA Region 6</t>
  </si>
  <si>
    <t>Other Partners:</t>
  </si>
  <si>
    <t>U.S. Virgin Islands</t>
  </si>
  <si>
    <t>Progress</t>
  </si>
  <si>
    <t>Northwest Indian Fisheries Commission</t>
  </si>
  <si>
    <t>Enforcement</t>
  </si>
  <si>
    <t>Flow</t>
  </si>
  <si>
    <t>Q4 2010</t>
  </si>
  <si>
    <t>Q3 2010</t>
  </si>
  <si>
    <t>Q1 2011</t>
  </si>
  <si>
    <t>Q1 2012</t>
  </si>
  <si>
    <t>Q4 2011</t>
  </si>
  <si>
    <t>Q1 2013</t>
  </si>
  <si>
    <t>Q2 2011</t>
  </si>
  <si>
    <t>2004/5</t>
  </si>
  <si>
    <t>Q4 2012</t>
  </si>
  <si>
    <t>2005/7</t>
  </si>
  <si>
    <t>2007</t>
  </si>
  <si>
    <t>2003</t>
  </si>
  <si>
    <t>Q3 2011</t>
  </si>
  <si>
    <t>2004/6</t>
  </si>
  <si>
    <t>Q2 2012</t>
  </si>
  <si>
    <t>2004</t>
  </si>
  <si>
    <t>2008/9</t>
  </si>
  <si>
    <t>2007/9</t>
  </si>
  <si>
    <t>2009</t>
  </si>
  <si>
    <t>2007/8</t>
  </si>
  <si>
    <t>2007/8/9</t>
  </si>
  <si>
    <t>2003/5/9</t>
  </si>
  <si>
    <t>2005/9</t>
  </si>
  <si>
    <t xml:space="preserve">Flow </t>
  </si>
  <si>
    <r>
      <t>2007 /</t>
    </r>
    <r>
      <rPr>
        <sz val="10"/>
        <rFont val="Times New Roman"/>
        <family val="1"/>
      </rPr>
      <t xml:space="preserve"> 2009</t>
    </r>
  </si>
  <si>
    <r>
      <t xml:space="preserve">2004 / </t>
    </r>
    <r>
      <rPr>
        <sz val="10"/>
        <color indexed="18"/>
        <rFont val="Times New Roman"/>
        <family val="1"/>
      </rPr>
      <t>2007</t>
    </r>
  </si>
  <si>
    <r>
      <t>2003/4 /</t>
    </r>
    <r>
      <rPr>
        <sz val="10"/>
        <color indexed="18"/>
        <rFont val="Times New Roman"/>
        <family val="1"/>
      </rPr>
      <t xml:space="preserve"> 2005/7</t>
    </r>
  </si>
  <si>
    <r>
      <t>2005 /</t>
    </r>
    <r>
      <rPr>
        <sz val="10"/>
        <rFont val="Times New Roman"/>
        <family val="1"/>
      </rPr>
      <t xml:space="preserve"> 2007</t>
    </r>
  </si>
  <si>
    <t>2002</t>
  </si>
  <si>
    <t>FOR INTERNAL USE ONLY</t>
  </si>
  <si>
    <t>= A record of at least one transaction for the flow exists within the period defined as current for that flow</t>
  </si>
  <si>
    <t>= No state agency has primacy for the related program</t>
  </si>
  <si>
    <t>= None of the above definitions apply and an opportunity for participation remains for the jurisdiction</t>
  </si>
  <si>
    <t>Planned</t>
  </si>
  <si>
    <t>= An Implementation Plan was submitted by the state but it did not address this flow</t>
  </si>
  <si>
    <t>State</t>
  </si>
  <si>
    <t>EN Only</t>
  </si>
  <si>
    <t>TBD</t>
  </si>
  <si>
    <t>Unknown</t>
  </si>
  <si>
    <t>EPA Regions</t>
  </si>
  <si>
    <t>Flows:</t>
  </si>
  <si>
    <t>Not in Plan</t>
  </si>
  <si>
    <t>Legacy Turn-Off Date:</t>
  </si>
  <si>
    <t>Expected Tribal Flows</t>
  </si>
  <si>
    <t>Current Tribal Flows</t>
  </si>
  <si>
    <t>Puyallup Tribe</t>
  </si>
  <si>
    <t>Squaxin Island Tribe</t>
  </si>
  <si>
    <t>Kaw Nation</t>
  </si>
  <si>
    <t>Jamestown S'Klallam Indian Reservation</t>
  </si>
  <si>
    <t>US Army Corps of Engineers</t>
  </si>
  <si>
    <t>Snohomish County (WA) Dept of Public Works</t>
  </si>
  <si>
    <t>ITEP</t>
  </si>
  <si>
    <t>Lakes</t>
  </si>
  <si>
    <t>Environmental Quality Group, Ltd.</t>
  </si>
  <si>
    <t>E.H. Pechan and Associates, Inc.</t>
  </si>
  <si>
    <t>Territory</t>
  </si>
  <si>
    <t>Expected Territorial Flows</t>
  </si>
  <si>
    <t>Current Territorial Flows</t>
  </si>
  <si>
    <t>Tribe / Tribal Consortium</t>
  </si>
  <si>
    <t>Expected Flows</t>
  </si>
  <si>
    <t>Current Flows</t>
  </si>
  <si>
    <t>EIS</t>
  </si>
  <si>
    <t>Q4 2013</t>
  </si>
  <si>
    <t>Q3 2012</t>
  </si>
  <si>
    <t>Beach Notification</t>
  </si>
  <si>
    <t>EPA Region 9</t>
  </si>
  <si>
    <t>Health Economics Resource Center</t>
  </si>
  <si>
    <t>netdmr@epa.gov</t>
  </si>
  <si>
    <t>DHA-USA</t>
  </si>
  <si>
    <t>PSC Clean Air</t>
  </si>
  <si>
    <t>algirdas_leksys</t>
  </si>
  <si>
    <t>Legend:</t>
  </si>
  <si>
    <t>= Data flowed in previous years but not flowed during most recent reporting cycle(s)</t>
  </si>
  <si>
    <t>EPA Region 10</t>
  </si>
  <si>
    <t>Minnesota Chippewa</t>
  </si>
  <si>
    <t>Muckleshoot Indian Tribe</t>
  </si>
  <si>
    <t>EPA Region 1</t>
  </si>
  <si>
    <t>EPA Region 8</t>
  </si>
  <si>
    <t>Q3 2013</t>
  </si>
  <si>
    <t>Lower Elwha Tribal Community of the Lower Elwha Reservation</t>
  </si>
  <si>
    <t>MA</t>
  </si>
  <si>
    <t>ME</t>
  </si>
  <si>
    <t>VT</t>
  </si>
  <si>
    <t>NJ</t>
  </si>
  <si>
    <t>NY</t>
  </si>
  <si>
    <t>VA</t>
  </si>
  <si>
    <t>AL</t>
  </si>
  <si>
    <t>KY</t>
  </si>
  <si>
    <t>MS</t>
  </si>
  <si>
    <t>SC</t>
  </si>
  <si>
    <t>TN</t>
  </si>
  <si>
    <t>IN</t>
  </si>
  <si>
    <t>MI</t>
  </si>
  <si>
    <t>MN</t>
  </si>
  <si>
    <t>OH</t>
  </si>
  <si>
    <t>WI</t>
  </si>
  <si>
    <t>AR</t>
  </si>
  <si>
    <t>LA</t>
  </si>
  <si>
    <t>NM</t>
  </si>
  <si>
    <t>OK</t>
  </si>
  <si>
    <t>TX</t>
  </si>
  <si>
    <t>IA</t>
  </si>
  <si>
    <t>KS</t>
  </si>
  <si>
    <t>MO</t>
  </si>
  <si>
    <t>MT</t>
  </si>
  <si>
    <t>UT</t>
  </si>
  <si>
    <t>AZ</t>
  </si>
  <si>
    <t>CA</t>
  </si>
  <si>
    <t>HI</t>
  </si>
  <si>
    <t>NV</t>
  </si>
  <si>
    <t>OR</t>
  </si>
  <si>
    <t>WA</t>
  </si>
  <si>
    <t>Passamaquoddy Tribe of Indians, Indian Township Reservation</t>
  </si>
  <si>
    <t>Poarch Band of Creek Indians</t>
  </si>
  <si>
    <t>Bay Mills Indian Community</t>
  </si>
  <si>
    <t>Oneida Tribe of Indians of Wisconsin</t>
  </si>
  <si>
    <t>Prairie Island Community (MN)</t>
  </si>
  <si>
    <t xml:space="preserve">Lac du Flambeau Band of Lake Superior Chippewa Indians </t>
  </si>
  <si>
    <t>Little River Band of Ottawa Indians</t>
  </si>
  <si>
    <t>Little Traverse Bay Bands of Odawa Indians</t>
  </si>
  <si>
    <t>Lower Sioux Indian Community (MN)</t>
  </si>
  <si>
    <t>MATCH-E-BE-NASH-SHE-WISH BAND OF POTAWATOMI (MI)</t>
  </si>
  <si>
    <t>Forest County Potawatomi Community (Wisconsin)</t>
  </si>
  <si>
    <t>Grand Portage Reservation</t>
  </si>
  <si>
    <t>Ho-Chunk Nation (WI)</t>
  </si>
  <si>
    <t>Saginaw Chippewa Planning Department (MI)</t>
  </si>
  <si>
    <t>Shakopee Mdewakanton (MN)</t>
  </si>
  <si>
    <t>Stockbridge-Munsee Community</t>
  </si>
  <si>
    <t>Eastern Band of Cherokee Indians</t>
  </si>
  <si>
    <t>Citizen Potawatomi Nation</t>
  </si>
  <si>
    <t>Mescalero Apache Tribe</t>
  </si>
  <si>
    <t>Miami Tribe of Oklahoma</t>
  </si>
  <si>
    <t>Otoe Missouria Tribe of Oklahoma</t>
  </si>
  <si>
    <t>Ottawa Tribe of Oklahoma</t>
  </si>
  <si>
    <t>Pawnee Nation Dept of Environmental Conservation and Safety</t>
  </si>
  <si>
    <t>Pueblo of Santa Ana</t>
  </si>
  <si>
    <t>Pueblo of Tesuque Environment Department</t>
  </si>
  <si>
    <t>Quapaw Tribe Environmental Office</t>
  </si>
  <si>
    <t>San Ildefonso Pueblo, NM</t>
  </si>
  <si>
    <t>Tonkawa Tribe of Oklahoma</t>
  </si>
  <si>
    <t>MS Band of Choctaw Indians</t>
  </si>
  <si>
    <t>Kickapoo Tribe in Kansas</t>
  </si>
  <si>
    <t>Ute Mountain Utes Tribe (Colorado)</t>
  </si>
  <si>
    <t>Assiniboine &amp; Sioux Tribes Fort Peck Indian Reservation (MT)</t>
  </si>
  <si>
    <t>Yurok Tribe</t>
  </si>
  <si>
    <t>Cocopah Indian Tribe Environmental Protection Office</t>
  </si>
  <si>
    <t>Dry Creek Rancheria Band of Pomo Indians</t>
  </si>
  <si>
    <t>Hoopa Valley Tribal Environmental Protection Agency</t>
  </si>
  <si>
    <t>Owens Valley Indian Water Commission</t>
  </si>
  <si>
    <t>Pauma Band of Mission Indians</t>
  </si>
  <si>
    <t>Pyramid Lake Paiute Tribe (Nevada)</t>
  </si>
  <si>
    <t>Resighini Rancheria Environmental Protection (California)</t>
  </si>
  <si>
    <t>San Pasqual Band of Diegueno Indians (i.e. San Pasqual Tribe)</t>
  </si>
  <si>
    <t>Santa Ynez Chumash Environmental Office (California)</t>
  </si>
  <si>
    <t>Wiyot Tribe (California)</t>
  </si>
  <si>
    <t>Fort McDowell Yavapai Nation</t>
  </si>
  <si>
    <t>Houlton Band of Maliseet Indians</t>
  </si>
  <si>
    <t>Colville Confederated Tribes (Washington)</t>
  </si>
  <si>
    <t>Confederated Tribes of the Coos, Lower Umpqua and Siuslaw Indians</t>
  </si>
  <si>
    <t>Kalispel Natural Resources Department Tribal (Washington)</t>
  </si>
  <si>
    <t>LummiNation (Washington)</t>
  </si>
  <si>
    <t>Makah Nation</t>
  </si>
  <si>
    <t>Quileute Natural Resources (Washington)</t>
  </si>
  <si>
    <t>Skokomish Indian Tribe</t>
  </si>
  <si>
    <t>Spokane Tribe of Indians (Washington)</t>
  </si>
  <si>
    <t>Confederated Tribes of Grand Ronde (Oregon)</t>
  </si>
  <si>
    <t>Upper Skagit Indian Tribe</t>
  </si>
  <si>
    <t>Wind River Tribe</t>
  </si>
  <si>
    <t>EPA Region</t>
  </si>
  <si>
    <t>Q2 2013</t>
  </si>
  <si>
    <t xml:space="preserve"> Q4 2011</t>
  </si>
  <si>
    <t>American Samoa</t>
  </si>
  <si>
    <t>&lt;-- auto-update date</t>
  </si>
  <si>
    <t>---</t>
  </si>
  <si>
    <t>29 Palms Tribal EPA**</t>
  </si>
  <si>
    <t>White Mountain Apache Tribe Watershed Program**</t>
  </si>
  <si>
    <t>Smith River Rancheria**</t>
  </si>
  <si>
    <t>**Flowing for WQX; Expected flows for other nine priority systems to be determined.</t>
  </si>
  <si>
    <t># of Tribes flowing to Exchange Network:</t>
  </si>
  <si>
    <t>QX 20XX</t>
  </si>
  <si>
    <t>= Jurisdiction has stated its intention to deploy the data flow but has not provided a target date</t>
  </si>
  <si>
    <t>6/30/2011</t>
  </si>
  <si>
    <t>Penobscot Indian Nation**</t>
  </si>
  <si>
    <t>= Jurisdiction has indicated in regional outreach or grant commitment that it intends to implement the flow or transition to EN Service Center by the referenced date</t>
  </si>
  <si>
    <t>N/A</t>
  </si>
  <si>
    <t>= Jurisdiction has indicated an intent to continue using the EPA application as its primary data system (ICIS-NPDES, RCRA), and none of the above conditions apply</t>
  </si>
  <si>
    <t>DC**</t>
  </si>
  <si>
    <t>System Status*:</t>
  </si>
  <si>
    <t xml:space="preserve">**Distict of Columbia data flows not included in State totals and do not affect progress toward strategic targets for each flow. </t>
  </si>
  <si>
    <t xml:space="preserve">*System Status indicates the current capacity for EN partners to electronically submit data through the network.  </t>
  </si>
  <si>
    <t>Completing Phase I of the Exchange Network -- Q2 2011</t>
  </si>
  <si>
    <t>Completing Phase I of the Exchange Network -- June 2011</t>
  </si>
  <si>
    <t>Updates should be sent to: kaufman.michael@epa.gov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</si>
</sst>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58"/>
      <name val="Times New Roman"/>
      <family val="1"/>
    </font>
    <font>
      <b/>
      <sz val="18"/>
      <name val="Times New Roman"/>
      <family val="1"/>
    </font>
    <font>
      <sz val="10"/>
      <color indexed="18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18"/>
      <name val="Times New Roman"/>
      <family val="1"/>
    </font>
    <font>
      <sz val="8"/>
      <color indexed="9"/>
      <name val="Times New Roman"/>
      <family val="1"/>
    </font>
    <font>
      <sz val="8"/>
      <color indexed="58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u val="single"/>
      <sz val="12"/>
      <color indexed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8" fontId="3" fillId="0" borderId="12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38" fontId="2" fillId="0" borderId="18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30" xfId="0" applyNumberFormat="1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8" fontId="3" fillId="0" borderId="19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20" xfId="0" applyNumberFormat="1" applyFont="1" applyFill="1" applyBorder="1" applyAlignment="1">
      <alignment horizontal="right"/>
    </xf>
    <xf numFmtId="0" fontId="6" fillId="24" borderId="3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38" fontId="6" fillId="24" borderId="12" xfId="0" applyNumberFormat="1" applyFont="1" applyFill="1" applyBorder="1" applyAlignment="1">
      <alignment horizontal="center"/>
    </xf>
    <xf numFmtId="38" fontId="9" fillId="25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36" xfId="0" applyFont="1" applyBorder="1" applyAlignment="1">
      <alignment/>
    </xf>
    <xf numFmtId="38" fontId="2" fillId="0" borderId="37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38" fontId="9" fillId="0" borderId="39" xfId="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38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39" xfId="0" applyFont="1" applyBorder="1" applyAlignment="1">
      <alignment/>
    </xf>
    <xf numFmtId="38" fontId="3" fillId="0" borderId="33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164" fontId="3" fillId="0" borderId="46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38" fontId="3" fillId="0" borderId="42" xfId="0" applyNumberFormat="1" applyFont="1" applyFill="1" applyBorder="1" applyAlignment="1">
      <alignment horizontal="right"/>
    </xf>
    <xf numFmtId="164" fontId="3" fillId="0" borderId="48" xfId="0" applyNumberFormat="1" applyFont="1" applyBorder="1" applyAlignment="1">
      <alignment/>
    </xf>
    <xf numFmtId="0" fontId="3" fillId="0" borderId="38" xfId="0" applyFont="1" applyFill="1" applyBorder="1" applyAlignment="1">
      <alignment horizontal="center"/>
    </xf>
    <xf numFmtId="38" fontId="2" fillId="0" borderId="31" xfId="0" applyNumberFormat="1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4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/>
    </xf>
    <xf numFmtId="38" fontId="2" fillId="0" borderId="40" xfId="0" applyNumberFormat="1" applyFont="1" applyBorder="1" applyAlignment="1">
      <alignment/>
    </xf>
    <xf numFmtId="38" fontId="2" fillId="0" borderId="19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20" xfId="0" applyNumberFormat="1" applyFont="1" applyBorder="1" applyAlignment="1">
      <alignment/>
    </xf>
    <xf numFmtId="38" fontId="2" fillId="0" borderId="44" xfId="0" applyNumberFormat="1" applyFont="1" applyBorder="1" applyAlignment="1">
      <alignment/>
    </xf>
    <xf numFmtId="38" fontId="2" fillId="0" borderId="15" xfId="0" applyNumberFormat="1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6" fillId="24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8" fontId="9" fillId="0" borderId="42" xfId="0" applyNumberFormat="1" applyFont="1" applyFill="1" applyBorder="1" applyAlignment="1">
      <alignment horizontal="center"/>
    </xf>
    <xf numFmtId="38" fontId="9" fillId="0" borderId="12" xfId="0" applyNumberFormat="1" applyFont="1" applyFill="1" applyBorder="1" applyAlignment="1">
      <alignment horizontal="center"/>
    </xf>
    <xf numFmtId="0" fontId="2" fillId="0" borderId="51" xfId="0" applyFont="1" applyBorder="1" applyAlignment="1">
      <alignment/>
    </xf>
    <xf numFmtId="164" fontId="2" fillId="0" borderId="52" xfId="0" applyNumberFormat="1" applyFont="1" applyBorder="1" applyAlignment="1">
      <alignment/>
    </xf>
    <xf numFmtId="0" fontId="6" fillId="0" borderId="4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4" xfId="0" applyFont="1" applyBorder="1" applyAlignment="1">
      <alignment/>
    </xf>
    <xf numFmtId="38" fontId="2" fillId="0" borderId="53" xfId="0" applyNumberFormat="1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8" fontId="2" fillId="0" borderId="56" xfId="0" applyNumberFormat="1" applyFont="1" applyBorder="1" applyAlignment="1">
      <alignment/>
    </xf>
    <xf numFmtId="0" fontId="3" fillId="0" borderId="57" xfId="0" applyFont="1" applyFill="1" applyBorder="1" applyAlignment="1">
      <alignment horizontal="center"/>
    </xf>
    <xf numFmtId="38" fontId="6" fillId="0" borderId="36" xfId="0" applyNumberFormat="1" applyFont="1" applyFill="1" applyBorder="1" applyAlignment="1">
      <alignment horizontal="center"/>
    </xf>
    <xf numFmtId="38" fontId="2" fillId="0" borderId="57" xfId="0" applyNumberFormat="1" applyFont="1" applyBorder="1" applyAlignment="1">
      <alignment/>
    </xf>
    <xf numFmtId="38" fontId="2" fillId="0" borderId="36" xfId="0" applyNumberFormat="1" applyFont="1" applyBorder="1" applyAlignment="1">
      <alignment/>
    </xf>
    <xf numFmtId="1" fontId="6" fillId="24" borderId="12" xfId="0" applyNumberFormat="1" applyFont="1" applyFill="1" applyBorder="1" applyAlignment="1">
      <alignment horizontal="center"/>
    </xf>
    <xf numFmtId="1" fontId="6" fillId="24" borderId="31" xfId="0" applyNumberFormat="1" applyFont="1" applyFill="1" applyBorder="1" applyAlignment="1">
      <alignment horizontal="center"/>
    </xf>
    <xf numFmtId="1" fontId="6" fillId="24" borderId="21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26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6" fillId="19" borderId="31" xfId="0" applyNumberFormat="1" applyFont="1" applyFill="1" applyBorder="1" applyAlignment="1">
      <alignment horizontal="center"/>
    </xf>
    <xf numFmtId="1" fontId="6" fillId="19" borderId="31" xfId="0" applyNumberFormat="1" applyFont="1" applyFill="1" applyBorder="1" applyAlignment="1" quotePrefix="1">
      <alignment horizontal="center"/>
    </xf>
    <xf numFmtId="1" fontId="11" fillId="4" borderId="31" xfId="0" applyNumberFormat="1" applyFont="1" applyFill="1" applyBorder="1" applyAlignment="1">
      <alignment horizontal="center"/>
    </xf>
    <xf numFmtId="1" fontId="11" fillId="4" borderId="21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58" xfId="0" applyNumberFormat="1" applyFont="1" applyFill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11" fillId="4" borderId="5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31" xfId="0" applyNumberFormat="1" applyFont="1" applyFill="1" applyBorder="1" applyAlignment="1" quotePrefix="1">
      <alignment horizontal="center"/>
    </xf>
    <xf numFmtId="1" fontId="3" fillId="26" borderId="12" xfId="0" applyNumberFormat="1" applyFont="1" applyFill="1" applyBorder="1" applyAlignment="1" quotePrefix="1">
      <alignment horizontal="center"/>
    </xf>
    <xf numFmtId="38" fontId="11" fillId="4" borderId="15" xfId="0" applyNumberFormat="1" applyFont="1" applyFill="1" applyBorder="1" applyAlignment="1">
      <alignment horizontal="center"/>
    </xf>
    <xf numFmtId="38" fontId="11" fillId="4" borderId="52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" fontId="11" fillId="4" borderId="16" xfId="0" applyNumberFormat="1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3" fillId="26" borderId="12" xfId="0" applyFont="1" applyFill="1" applyBorder="1" applyAlignment="1" quotePrefix="1">
      <alignment horizontal="center"/>
    </xf>
    <xf numFmtId="38" fontId="11" fillId="4" borderId="51" xfId="0" applyNumberFormat="1" applyFont="1" applyFill="1" applyBorder="1" applyAlignment="1">
      <alignment horizontal="center"/>
    </xf>
    <xf numFmtId="38" fontId="11" fillId="4" borderId="35" xfId="0" applyNumberFormat="1" applyFont="1" applyFill="1" applyBorder="1" applyAlignment="1">
      <alignment horizontal="center"/>
    </xf>
    <xf numFmtId="38" fontId="11" fillId="4" borderId="21" xfId="0" applyNumberFormat="1" applyFont="1" applyFill="1" applyBorder="1" applyAlignment="1" quotePrefix="1">
      <alignment horizontal="center"/>
    </xf>
    <xf numFmtId="1" fontId="3" fillId="26" borderId="19" xfId="0" applyNumberFormat="1" applyFont="1" applyFill="1" applyBorder="1" applyAlignment="1" quotePrefix="1">
      <alignment horizontal="center"/>
    </xf>
    <xf numFmtId="1" fontId="3" fillId="26" borderId="42" xfId="0" applyNumberFormat="1" applyFont="1" applyFill="1" applyBorder="1" applyAlignment="1" quotePrefix="1">
      <alignment horizontal="center"/>
    </xf>
    <xf numFmtId="0" fontId="3" fillId="26" borderId="33" xfId="0" applyFont="1" applyFill="1" applyBorder="1" applyAlignment="1">
      <alignment horizontal="center"/>
    </xf>
    <xf numFmtId="38" fontId="3" fillId="26" borderId="12" xfId="0" applyNumberFormat="1" applyFont="1" applyFill="1" applyBorder="1" applyAlignment="1" quotePrefix="1">
      <alignment horizontal="center"/>
    </xf>
    <xf numFmtId="38" fontId="9" fillId="22" borderId="42" xfId="0" applyNumberFormat="1" applyFont="1" applyFill="1" applyBorder="1" applyAlignment="1" quotePrefix="1">
      <alignment horizontal="center"/>
    </xf>
    <xf numFmtId="38" fontId="9" fillId="22" borderId="39" xfId="0" applyNumberFormat="1" applyFont="1" applyFill="1" applyBorder="1" applyAlignment="1" quotePrefix="1">
      <alignment horizontal="center"/>
    </xf>
    <xf numFmtId="38" fontId="9" fillId="22" borderId="12" xfId="0" applyNumberFormat="1" applyFont="1" applyFill="1" applyBorder="1" applyAlignment="1" quotePrefix="1">
      <alignment horizontal="center"/>
    </xf>
    <xf numFmtId="1" fontId="6" fillId="19" borderId="12" xfId="0" applyNumberFormat="1" applyFont="1" applyFill="1" applyBorder="1" applyAlignment="1" quotePrefix="1">
      <alignment horizontal="center"/>
    </xf>
    <xf numFmtId="0" fontId="6" fillId="19" borderId="19" xfId="0" applyFont="1" applyFill="1" applyBorder="1" applyAlignment="1" quotePrefix="1">
      <alignment horizontal="center"/>
    </xf>
    <xf numFmtId="0" fontId="6" fillId="19" borderId="35" xfId="0" applyFont="1" applyFill="1" applyBorder="1" applyAlignment="1" quotePrefix="1">
      <alignment horizontal="center"/>
    </xf>
    <xf numFmtId="0" fontId="6" fillId="19" borderId="19" xfId="0" applyFont="1" applyFill="1" applyBorder="1" applyAlignment="1">
      <alignment horizontal="center"/>
    </xf>
    <xf numFmtId="1" fontId="11" fillId="4" borderId="45" xfId="0" applyNumberFormat="1" applyFont="1" applyFill="1" applyBorder="1" applyAlignment="1">
      <alignment horizontal="center"/>
    </xf>
    <xf numFmtId="0" fontId="6" fillId="19" borderId="12" xfId="0" applyFont="1" applyFill="1" applyBorder="1" applyAlignment="1" quotePrefix="1">
      <alignment horizontal="center"/>
    </xf>
    <xf numFmtId="38" fontId="6" fillId="19" borderId="39" xfId="0" applyNumberFormat="1" applyFont="1" applyFill="1" applyBorder="1" applyAlignment="1" quotePrefix="1">
      <alignment horizontal="center"/>
    </xf>
    <xf numFmtId="38" fontId="6" fillId="19" borderId="12" xfId="0" applyNumberFormat="1" applyFont="1" applyFill="1" applyBorder="1" applyAlignment="1" quotePrefix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/>
    </xf>
    <xf numFmtId="38" fontId="2" fillId="0" borderId="22" xfId="0" applyNumberFormat="1" applyFont="1" applyFill="1" applyBorder="1" applyAlignment="1">
      <alignment horizontal="right"/>
    </xf>
    <xf numFmtId="0" fontId="2" fillId="0" borderId="5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2" xfId="0" applyFont="1" applyBorder="1" applyAlignment="1">
      <alignment/>
    </xf>
    <xf numFmtId="1" fontId="13" fillId="27" borderId="31" xfId="0" applyNumberFormat="1" applyFont="1" applyFill="1" applyBorder="1" applyAlignment="1">
      <alignment horizontal="center"/>
    </xf>
    <xf numFmtId="1" fontId="13" fillId="27" borderId="21" xfId="0" applyNumberFormat="1" applyFont="1" applyFill="1" applyBorder="1" applyAlignment="1">
      <alignment horizontal="center"/>
    </xf>
    <xf numFmtId="1" fontId="6" fillId="17" borderId="21" xfId="0" applyNumberFormat="1" applyFont="1" applyFill="1" applyBorder="1" applyAlignment="1">
      <alignment horizontal="center"/>
    </xf>
    <xf numFmtId="1" fontId="6" fillId="17" borderId="12" xfId="0" applyNumberFormat="1" applyFont="1" applyFill="1" applyBorder="1" applyAlignment="1">
      <alignment horizontal="center"/>
    </xf>
    <xf numFmtId="1" fontId="6" fillId="17" borderId="31" xfId="0" applyNumberFormat="1" applyFont="1" applyFill="1" applyBorder="1" applyAlignment="1">
      <alignment horizontal="center"/>
    </xf>
    <xf numFmtId="1" fontId="13" fillId="27" borderId="12" xfId="0" applyNumberFormat="1" applyFont="1" applyFill="1" applyBorder="1" applyAlignment="1">
      <alignment horizontal="center"/>
    </xf>
    <xf numFmtId="0" fontId="6" fillId="17" borderId="31" xfId="0" applyFont="1" applyFill="1" applyBorder="1" applyAlignment="1">
      <alignment horizontal="center"/>
    </xf>
    <xf numFmtId="38" fontId="2" fillId="0" borderId="38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13" fillId="27" borderId="6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8" fontId="3" fillId="0" borderId="15" xfId="0" applyNumberFormat="1" applyFont="1" applyFill="1" applyBorder="1" applyAlignment="1">
      <alignment horizontal="right"/>
    </xf>
    <xf numFmtId="38" fontId="3" fillId="0" borderId="16" xfId="0" applyNumberFormat="1" applyFont="1" applyFill="1" applyBorder="1" applyAlignment="1">
      <alignment horizontal="right"/>
    </xf>
    <xf numFmtId="38" fontId="3" fillId="0" borderId="17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1" fontId="9" fillId="25" borderId="61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2" xfId="0" applyFont="1" applyBorder="1" applyAlignment="1">
      <alignment horizontal="center" wrapText="1"/>
    </xf>
    <xf numFmtId="1" fontId="6" fillId="24" borderId="44" xfId="0" applyNumberFormat="1" applyFont="1" applyFill="1" applyBorder="1" applyAlignment="1">
      <alignment horizontal="center"/>
    </xf>
    <xf numFmtId="38" fontId="3" fillId="0" borderId="15" xfId="0" applyNumberFormat="1" applyFont="1" applyBorder="1" applyAlignment="1">
      <alignment/>
    </xf>
    <xf numFmtId="1" fontId="6" fillId="0" borderId="21" xfId="0" applyNumberFormat="1" applyFont="1" applyFill="1" applyBorder="1" applyAlignment="1">
      <alignment horizontal="center"/>
    </xf>
    <xf numFmtId="0" fontId="6" fillId="0" borderId="35" xfId="0" applyFont="1" applyFill="1" applyBorder="1" applyAlignment="1" quotePrefix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38" fontId="2" fillId="0" borderId="11" xfId="0" applyNumberFormat="1" applyFont="1" applyBorder="1" applyAlignment="1">
      <alignment/>
    </xf>
    <xf numFmtId="0" fontId="2" fillId="0" borderId="33" xfId="0" applyFont="1" applyBorder="1" applyAlignment="1">
      <alignment/>
    </xf>
    <xf numFmtId="38" fontId="2" fillId="0" borderId="33" xfId="0" applyNumberFormat="1" applyFont="1" applyBorder="1" applyAlignment="1">
      <alignment/>
    </xf>
    <xf numFmtId="38" fontId="2" fillId="0" borderId="60" xfId="0" applyNumberFormat="1" applyFont="1" applyBorder="1" applyAlignment="1">
      <alignment/>
    </xf>
    <xf numFmtId="38" fontId="2" fillId="0" borderId="41" xfId="0" applyNumberFormat="1" applyFont="1" applyBorder="1" applyAlignment="1">
      <alignment/>
    </xf>
    <xf numFmtId="38" fontId="2" fillId="0" borderId="46" xfId="0" applyNumberFormat="1" applyFont="1" applyBorder="1" applyAlignment="1">
      <alignment/>
    </xf>
    <xf numFmtId="0" fontId="2" fillId="0" borderId="63" xfId="0" applyFont="1" applyBorder="1" applyAlignment="1">
      <alignment/>
    </xf>
    <xf numFmtId="1" fontId="6" fillId="24" borderId="20" xfId="0" applyNumberFormat="1" applyFont="1" applyFill="1" applyBorder="1" applyAlignment="1">
      <alignment horizontal="center"/>
    </xf>
    <xf numFmtId="1" fontId="6" fillId="24" borderId="50" xfId="0" applyNumberFormat="1" applyFont="1" applyFill="1" applyBorder="1" applyAlignment="1">
      <alignment horizontal="center"/>
    </xf>
    <xf numFmtId="38" fontId="3" fillId="0" borderId="23" xfId="0" applyNumberFormat="1" applyFont="1" applyFill="1" applyBorder="1" applyAlignment="1">
      <alignment horizontal="right"/>
    </xf>
    <xf numFmtId="38" fontId="3" fillId="0" borderId="24" xfId="0" applyNumberFormat="1" applyFont="1" applyFill="1" applyBorder="1" applyAlignment="1">
      <alignment horizontal="right"/>
    </xf>
    <xf numFmtId="38" fontId="3" fillId="0" borderId="63" xfId="0" applyNumberFormat="1" applyFont="1" applyFill="1" applyBorder="1" applyAlignment="1">
      <alignment horizontal="right"/>
    </xf>
    <xf numFmtId="1" fontId="14" fillId="27" borderId="12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6" fillId="17" borderId="64" xfId="0" applyNumberFormat="1" applyFont="1" applyFill="1" applyBorder="1" applyAlignment="1">
      <alignment horizontal="center"/>
    </xf>
    <xf numFmtId="0" fontId="4" fillId="0" borderId="41" xfId="52" applyBorder="1" applyAlignment="1" applyProtection="1">
      <alignment/>
      <protection/>
    </xf>
    <xf numFmtId="0" fontId="5" fillId="0" borderId="0" xfId="0" applyFont="1" applyAlignment="1">
      <alignment horizontal="right"/>
    </xf>
    <xf numFmtId="1" fontId="6" fillId="28" borderId="12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1" fontId="6" fillId="19" borderId="32" xfId="0" applyNumberFormat="1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69" xfId="0" applyFont="1" applyBorder="1" applyAlignment="1">
      <alignment/>
    </xf>
    <xf numFmtId="1" fontId="11" fillId="4" borderId="65" xfId="0" applyNumberFormat="1" applyFont="1" applyFill="1" applyBorder="1" applyAlignment="1">
      <alignment horizontal="center"/>
    </xf>
    <xf numFmtId="1" fontId="11" fillId="4" borderId="70" xfId="0" applyNumberFormat="1" applyFont="1" applyFill="1" applyBorder="1" applyAlignment="1">
      <alignment horizontal="center"/>
    </xf>
    <xf numFmtId="1" fontId="11" fillId="4" borderId="69" xfId="0" applyNumberFormat="1" applyFont="1" applyFill="1" applyBorder="1" applyAlignment="1">
      <alignment horizontal="center"/>
    </xf>
    <xf numFmtId="38" fontId="2" fillId="0" borderId="65" xfId="0" applyNumberFormat="1" applyFont="1" applyBorder="1" applyAlignment="1">
      <alignment/>
    </xf>
    <xf numFmtId="38" fontId="2" fillId="0" borderId="66" xfId="0" applyNumberFormat="1" applyFont="1" applyBorder="1" applyAlignment="1">
      <alignment/>
    </xf>
    <xf numFmtId="38" fontId="2" fillId="0" borderId="68" xfId="0" applyNumberFormat="1" applyFont="1" applyBorder="1" applyAlignment="1">
      <alignment/>
    </xf>
    <xf numFmtId="0" fontId="2" fillId="0" borderId="7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58" xfId="0" applyFont="1" applyBorder="1" applyAlignment="1">
      <alignment/>
    </xf>
    <xf numFmtId="38" fontId="2" fillId="0" borderId="42" xfId="0" applyNumberFormat="1" applyFont="1" applyBorder="1" applyAlignment="1">
      <alignment/>
    </xf>
    <xf numFmtId="38" fontId="2" fillId="0" borderId="64" xfId="0" applyNumberFormat="1" applyFont="1" applyBorder="1" applyAlignment="1">
      <alignment/>
    </xf>
    <xf numFmtId="38" fontId="2" fillId="0" borderId="58" xfId="0" applyNumberFormat="1" applyFont="1" applyBorder="1" applyAlignment="1">
      <alignment/>
    </xf>
    <xf numFmtId="38" fontId="2" fillId="0" borderId="48" xfId="0" applyNumberFormat="1" applyFont="1" applyBorder="1" applyAlignment="1">
      <alignment/>
    </xf>
    <xf numFmtId="1" fontId="14" fillId="27" borderId="12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3" fillId="27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7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6" fillId="0" borderId="33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31" xfId="0" applyFont="1" applyBorder="1" applyAlignment="1">
      <alignment/>
    </xf>
    <xf numFmtId="0" fontId="17" fillId="0" borderId="39" xfId="0" applyFont="1" applyBorder="1" applyAlignment="1">
      <alignment horizontal="center"/>
    </xf>
    <xf numFmtId="0" fontId="16" fillId="0" borderId="16" xfId="0" applyFont="1" applyBorder="1" applyAlignment="1">
      <alignment/>
    </xf>
    <xf numFmtId="1" fontId="21" fillId="24" borderId="31" xfId="0" applyNumberFormat="1" applyFont="1" applyFill="1" applyBorder="1" applyAlignment="1">
      <alignment horizontal="center"/>
    </xf>
    <xf numFmtId="1" fontId="20" fillId="4" borderId="31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1" fontId="20" fillId="4" borderId="39" xfId="0" applyNumberFormat="1" applyFont="1" applyFill="1" applyBorder="1" applyAlignment="1">
      <alignment horizontal="center"/>
    </xf>
    <xf numFmtId="38" fontId="17" fillId="0" borderId="16" xfId="0" applyNumberFormat="1" applyFont="1" applyFill="1" applyBorder="1" applyAlignment="1">
      <alignment horizontal="right"/>
    </xf>
    <xf numFmtId="38" fontId="17" fillId="0" borderId="16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1" fontId="21" fillId="17" borderId="31" xfId="0" applyNumberFormat="1" applyFont="1" applyFill="1" applyBorder="1" applyAlignment="1">
      <alignment horizontal="center"/>
    </xf>
    <xf numFmtId="0" fontId="16" fillId="0" borderId="48" xfId="0" applyFont="1" applyBorder="1" applyAlignment="1">
      <alignment/>
    </xf>
    <xf numFmtId="38" fontId="22" fillId="0" borderId="31" xfId="0" applyNumberFormat="1" applyFont="1" applyFill="1" applyBorder="1" applyAlignment="1">
      <alignment horizontal="center"/>
    </xf>
    <xf numFmtId="1" fontId="17" fillId="0" borderId="31" xfId="0" applyNumberFormat="1" applyFont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1" fontId="17" fillId="0" borderId="31" xfId="0" applyNumberFormat="1" applyFont="1" applyFill="1" applyBorder="1" applyAlignment="1" quotePrefix="1">
      <alignment horizontal="center"/>
    </xf>
    <xf numFmtId="38" fontId="17" fillId="0" borderId="31" xfId="0" applyNumberFormat="1" applyFont="1" applyFill="1" applyBorder="1" applyAlignment="1" quotePrefix="1">
      <alignment horizontal="center"/>
    </xf>
    <xf numFmtId="38" fontId="21" fillId="0" borderId="31" xfId="0" applyNumberFormat="1" applyFont="1" applyFill="1" applyBorder="1" applyAlignment="1">
      <alignment horizontal="center"/>
    </xf>
    <xf numFmtId="0" fontId="21" fillId="24" borderId="31" xfId="0" applyFont="1" applyFill="1" applyBorder="1" applyAlignment="1">
      <alignment horizontal="center"/>
    </xf>
    <xf numFmtId="0" fontId="21" fillId="0" borderId="31" xfId="0" applyFont="1" applyFill="1" applyBorder="1" applyAlignment="1" quotePrefix="1">
      <alignment horizontal="center"/>
    </xf>
    <xf numFmtId="38" fontId="21" fillId="0" borderId="31" xfId="0" applyNumberFormat="1" applyFont="1" applyFill="1" applyBorder="1" applyAlignment="1" quotePrefix="1">
      <alignment horizontal="center"/>
    </xf>
    <xf numFmtId="38" fontId="17" fillId="0" borderId="31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16" fillId="0" borderId="46" xfId="0" applyFont="1" applyBorder="1" applyAlignment="1">
      <alignment/>
    </xf>
    <xf numFmtId="0" fontId="17" fillId="0" borderId="18" xfId="0" applyFont="1" applyBorder="1" applyAlignment="1">
      <alignment/>
    </xf>
    <xf numFmtId="0" fontId="16" fillId="0" borderId="72" xfId="0" applyFont="1" applyBorder="1" applyAlignment="1">
      <alignment/>
    </xf>
    <xf numFmtId="38" fontId="16" fillId="0" borderId="18" xfId="0" applyNumberFormat="1" applyFont="1" applyBorder="1" applyAlignment="1">
      <alignment/>
    </xf>
    <xf numFmtId="0" fontId="17" fillId="0" borderId="0" xfId="0" applyFont="1" applyAlignment="1" quotePrefix="1">
      <alignment/>
    </xf>
    <xf numFmtId="38" fontId="17" fillId="0" borderId="0" xfId="0" applyNumberFormat="1" applyFont="1" applyFill="1" applyBorder="1" applyAlignment="1">
      <alignment horizontal="center"/>
    </xf>
    <xf numFmtId="38" fontId="22" fillId="25" borderId="31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1" fontId="23" fillId="27" borderId="3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21" fillId="17" borderId="3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1" fontId="21" fillId="24" borderId="60" xfId="0" applyNumberFormat="1" applyFont="1" applyFill="1" applyBorder="1" applyAlignment="1">
      <alignment horizontal="center"/>
    </xf>
    <xf numFmtId="1" fontId="20" fillId="4" borderId="60" xfId="0" applyNumberFormat="1" applyFont="1" applyFill="1" applyBorder="1" applyAlignment="1">
      <alignment horizontal="center"/>
    </xf>
    <xf numFmtId="0" fontId="21" fillId="0" borderId="60" xfId="0" applyFont="1" applyFill="1" applyBorder="1" applyAlignment="1" quotePrefix="1">
      <alignment horizontal="center"/>
    </xf>
    <xf numFmtId="0" fontId="17" fillId="0" borderId="60" xfId="0" applyFont="1" applyBorder="1" applyAlignment="1">
      <alignment horizontal="center"/>
    </xf>
    <xf numFmtId="1" fontId="21" fillId="17" borderId="60" xfId="0" applyNumberFormat="1" applyFont="1" applyFill="1" applyBorder="1" applyAlignment="1">
      <alignment horizontal="center"/>
    </xf>
    <xf numFmtId="1" fontId="20" fillId="4" borderId="34" xfId="0" applyNumberFormat="1" applyFont="1" applyFill="1" applyBorder="1" applyAlignment="1">
      <alignment horizontal="center"/>
    </xf>
    <xf numFmtId="38" fontId="17" fillId="0" borderId="46" xfId="0" applyNumberFormat="1" applyFont="1" applyFill="1" applyBorder="1" applyAlignment="1">
      <alignment horizontal="right"/>
    </xf>
    <xf numFmtId="164" fontId="17" fillId="0" borderId="46" xfId="0" applyNumberFormat="1" applyFont="1" applyBorder="1" applyAlignment="1">
      <alignment/>
    </xf>
    <xf numFmtId="0" fontId="17" fillId="0" borderId="34" xfId="0" applyFont="1" applyBorder="1" applyAlignment="1">
      <alignment horizontal="center"/>
    </xf>
    <xf numFmtId="1" fontId="21" fillId="24" borderId="64" xfId="0" applyNumberFormat="1" applyFont="1" applyFill="1" applyBorder="1" applyAlignment="1">
      <alignment horizontal="center"/>
    </xf>
    <xf numFmtId="1" fontId="20" fillId="4" borderId="64" xfId="0" applyNumberFormat="1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1" fontId="20" fillId="4" borderId="47" xfId="0" applyNumberFormat="1" applyFont="1" applyFill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16" xfId="0" applyFont="1" applyFill="1" applyBorder="1" applyAlignment="1">
      <alignment/>
    </xf>
    <xf numFmtId="1" fontId="20" fillId="0" borderId="31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38" fontId="3" fillId="0" borderId="48" xfId="0" applyNumberFormat="1" applyFont="1" applyFill="1" applyBorder="1" applyAlignment="1">
      <alignment horizontal="right"/>
    </xf>
    <xf numFmtId="14" fontId="10" fillId="0" borderId="0" xfId="0" applyNumberFormat="1" applyFont="1" applyBorder="1" applyAlignment="1">
      <alignment/>
    </xf>
    <xf numFmtId="14" fontId="3" fillId="27" borderId="0" xfId="0" applyNumberFormat="1" applyFont="1" applyFill="1" applyAlignment="1" quotePrefix="1">
      <alignment/>
    </xf>
    <xf numFmtId="0" fontId="2" fillId="27" borderId="0" xfId="0" applyFont="1" applyFill="1" applyAlignment="1">
      <alignment/>
    </xf>
    <xf numFmtId="0" fontId="3" fillId="27" borderId="0" xfId="0" applyFont="1" applyFill="1" applyAlignment="1">
      <alignment/>
    </xf>
    <xf numFmtId="0" fontId="0" fillId="0" borderId="42" xfId="0" applyBorder="1" applyAlignment="1">
      <alignment/>
    </xf>
    <xf numFmtId="38" fontId="2" fillId="0" borderId="7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8" fontId="17" fillId="0" borderId="46" xfId="0" applyNumberFormat="1" applyFont="1" applyFill="1" applyBorder="1" applyAlignment="1" quotePrefix="1">
      <alignment horizontal="right"/>
    </xf>
    <xf numFmtId="0" fontId="16" fillId="0" borderId="74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75" xfId="0" applyFont="1" applyFill="1" applyBorder="1" applyAlignment="1">
      <alignment/>
    </xf>
    <xf numFmtId="0" fontId="16" fillId="0" borderId="76" xfId="0" applyFont="1" applyFill="1" applyBorder="1" applyAlignment="1">
      <alignment horizontal="left"/>
    </xf>
    <xf numFmtId="0" fontId="7" fillId="0" borderId="69" xfId="0" applyFont="1" applyBorder="1" applyAlignment="1">
      <alignment horizontal="right"/>
    </xf>
    <xf numFmtId="1" fontId="20" fillId="29" borderId="31" xfId="0" applyNumberFormat="1" applyFont="1" applyFill="1" applyBorder="1" applyAlignment="1">
      <alignment horizontal="center"/>
    </xf>
    <xf numFmtId="0" fontId="17" fillId="29" borderId="31" xfId="0" applyFont="1" applyFill="1" applyBorder="1" applyAlignment="1">
      <alignment horizontal="center"/>
    </xf>
    <xf numFmtId="1" fontId="20" fillId="29" borderId="39" xfId="0" applyNumberFormat="1" applyFont="1" applyFill="1" applyBorder="1" applyAlignment="1">
      <alignment horizontal="center"/>
    </xf>
    <xf numFmtId="38" fontId="2" fillId="0" borderId="77" xfId="0" applyNumberFormat="1" applyFont="1" applyBorder="1" applyAlignment="1">
      <alignment/>
    </xf>
    <xf numFmtId="38" fontId="3" fillId="0" borderId="66" xfId="0" applyNumberFormat="1" applyFont="1" applyFill="1" applyBorder="1" applyAlignment="1">
      <alignment horizontal="right"/>
    </xf>
    <xf numFmtId="164" fontId="2" fillId="0" borderId="38" xfId="0" applyNumberFormat="1" applyFont="1" applyBorder="1" applyAlignment="1">
      <alignment/>
    </xf>
    <xf numFmtId="38" fontId="3" fillId="0" borderId="65" xfId="0" applyNumberFormat="1" applyFont="1" applyFill="1" applyBorder="1" applyAlignment="1">
      <alignment horizontal="right"/>
    </xf>
    <xf numFmtId="38" fontId="3" fillId="0" borderId="68" xfId="0" applyNumberFormat="1" applyFont="1" applyFill="1" applyBorder="1" applyAlignment="1">
      <alignment horizontal="right"/>
    </xf>
    <xf numFmtId="38" fontId="2" fillId="0" borderId="69" xfId="0" applyNumberFormat="1" applyFont="1" applyFill="1" applyBorder="1" applyAlignment="1">
      <alignment horizontal="right"/>
    </xf>
    <xf numFmtId="38" fontId="3" fillId="0" borderId="70" xfId="0" applyNumberFormat="1" applyFont="1" applyFill="1" applyBorder="1" applyAlignment="1">
      <alignment horizontal="right"/>
    </xf>
    <xf numFmtId="38" fontId="3" fillId="0" borderId="67" xfId="0" applyNumberFormat="1" applyFont="1" applyFill="1" applyBorder="1" applyAlignment="1">
      <alignment horizontal="right"/>
    </xf>
    <xf numFmtId="38" fontId="3" fillId="0" borderId="69" xfId="0" applyNumberFormat="1" applyFont="1" applyFill="1" applyBorder="1" applyAlignment="1">
      <alignment horizontal="right"/>
    </xf>
    <xf numFmtId="38" fontId="3" fillId="0" borderId="25" xfId="0" applyNumberFormat="1" applyFont="1" applyFill="1" applyBorder="1" applyAlignment="1">
      <alignment horizontal="right"/>
    </xf>
    <xf numFmtId="38" fontId="3" fillId="0" borderId="43" xfId="0" applyNumberFormat="1" applyFont="1" applyFill="1" applyBorder="1" applyAlignment="1">
      <alignment horizontal="right"/>
    </xf>
    <xf numFmtId="1" fontId="13" fillId="27" borderId="21" xfId="0" applyNumberFormat="1" applyFont="1" applyFill="1" applyBorder="1" applyAlignment="1">
      <alignment horizontal="center"/>
    </xf>
    <xf numFmtId="1" fontId="14" fillId="27" borderId="31" xfId="0" applyNumberFormat="1" applyFont="1" applyFill="1" applyBorder="1" applyAlignment="1">
      <alignment horizontal="center"/>
    </xf>
    <xf numFmtId="1" fontId="3" fillId="25" borderId="31" xfId="0" applyNumberFormat="1" applyFont="1" applyFill="1" applyBorder="1" applyAlignment="1">
      <alignment horizontal="center"/>
    </xf>
    <xf numFmtId="1" fontId="14" fillId="27" borderId="31" xfId="0" applyNumberFormat="1" applyFont="1" applyFill="1" applyBorder="1" applyAlignment="1">
      <alignment horizontal="center"/>
    </xf>
    <xf numFmtId="1" fontId="13" fillId="30" borderId="31" xfId="0" applyNumberFormat="1" applyFont="1" applyFill="1" applyBorder="1" applyAlignment="1">
      <alignment horizontal="center"/>
    </xf>
    <xf numFmtId="1" fontId="13" fillId="31" borderId="31" xfId="0" applyNumberFormat="1" applyFont="1" applyFill="1" applyBorder="1" applyAlignment="1">
      <alignment horizontal="center"/>
    </xf>
    <xf numFmtId="1" fontId="6" fillId="17" borderId="40" xfId="0" applyNumberFormat="1" applyFont="1" applyFill="1" applyBorder="1" applyAlignment="1">
      <alignment horizontal="center"/>
    </xf>
    <xf numFmtId="1" fontId="13" fillId="27" borderId="44" xfId="0" applyNumberFormat="1" applyFont="1" applyFill="1" applyBorder="1" applyAlignment="1">
      <alignment horizontal="center"/>
    </xf>
    <xf numFmtId="1" fontId="13" fillId="27" borderId="78" xfId="0" applyNumberFormat="1" applyFont="1" applyFill="1" applyBorder="1" applyAlignment="1">
      <alignment horizontal="center"/>
    </xf>
    <xf numFmtId="1" fontId="6" fillId="17" borderId="15" xfId="0" applyNumberFormat="1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1" fontId="6" fillId="24" borderId="16" xfId="0" applyNumberFormat="1" applyFont="1" applyFill="1" applyBorder="1" applyAlignment="1">
      <alignment horizontal="center"/>
    </xf>
    <xf numFmtId="1" fontId="13" fillId="27" borderId="16" xfId="0" applyNumberFormat="1" applyFont="1" applyFill="1" applyBorder="1" applyAlignment="1">
      <alignment horizontal="center"/>
    </xf>
    <xf numFmtId="1" fontId="13" fillId="27" borderId="16" xfId="0" applyNumberFormat="1" applyFont="1" applyFill="1" applyBorder="1" applyAlignment="1">
      <alignment horizontal="center"/>
    </xf>
    <xf numFmtId="1" fontId="6" fillId="24" borderId="17" xfId="0" applyNumberFormat="1" applyFont="1" applyFill="1" applyBorder="1" applyAlignment="1">
      <alignment horizontal="center"/>
    </xf>
    <xf numFmtId="1" fontId="9" fillId="25" borderId="12" xfId="0" applyNumberFormat="1" applyFont="1" applyFill="1" applyBorder="1" applyAlignment="1">
      <alignment horizontal="center"/>
    </xf>
    <xf numFmtId="1" fontId="13" fillId="27" borderId="20" xfId="0" applyNumberFormat="1" applyFont="1" applyFill="1" applyBorder="1" applyAlignment="1">
      <alignment horizontal="center"/>
    </xf>
    <xf numFmtId="1" fontId="6" fillId="17" borderId="16" xfId="0" applyNumberFormat="1" applyFont="1" applyFill="1" applyBorder="1" applyAlignment="1">
      <alignment horizontal="center"/>
    </xf>
    <xf numFmtId="1" fontId="14" fillId="27" borderId="16" xfId="0" applyNumberFormat="1" applyFont="1" applyFill="1" applyBorder="1" applyAlignment="1">
      <alignment horizontal="center"/>
    </xf>
    <xf numFmtId="1" fontId="11" fillId="27" borderId="16" xfId="0" applyNumberFormat="1" applyFont="1" applyFill="1" applyBorder="1" applyAlignment="1">
      <alignment horizontal="center"/>
    </xf>
    <xf numFmtId="1" fontId="13" fillId="27" borderId="17" xfId="0" applyNumberFormat="1" applyFont="1" applyFill="1" applyBorder="1" applyAlignment="1">
      <alignment horizontal="center"/>
    </xf>
    <xf numFmtId="1" fontId="6" fillId="24" borderId="42" xfId="0" applyNumberFormat="1" applyFont="1" applyFill="1" applyBorder="1" applyAlignment="1">
      <alignment horizontal="center"/>
    </xf>
    <xf numFmtId="1" fontId="13" fillId="27" borderId="58" xfId="0" applyNumberFormat="1" applyFont="1" applyFill="1" applyBorder="1" applyAlignment="1">
      <alignment horizontal="center"/>
    </xf>
    <xf numFmtId="1" fontId="3" fillId="25" borderId="79" xfId="0" applyNumberFormat="1" applyFont="1" applyFill="1" applyBorder="1" applyAlignment="1">
      <alignment horizontal="center"/>
    </xf>
    <xf numFmtId="1" fontId="6" fillId="17" borderId="42" xfId="0" applyNumberFormat="1" applyFont="1" applyFill="1" applyBorder="1" applyAlignment="1">
      <alignment horizontal="center"/>
    </xf>
    <xf numFmtId="1" fontId="6" fillId="24" borderId="58" xfId="0" applyNumberFormat="1" applyFont="1" applyFill="1" applyBorder="1" applyAlignment="1">
      <alignment horizontal="center"/>
    </xf>
    <xf numFmtId="1" fontId="3" fillId="25" borderId="48" xfId="0" applyNumberFormat="1" applyFont="1" applyFill="1" applyBorder="1" applyAlignment="1">
      <alignment horizontal="center"/>
    </xf>
    <xf numFmtId="1" fontId="6" fillId="17" borderId="5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8" fontId="3" fillId="0" borderId="24" xfId="0" applyNumberFormat="1" applyFont="1" applyFill="1" applyBorder="1" applyAlignment="1" quotePrefix="1">
      <alignment horizontal="right"/>
    </xf>
    <xf numFmtId="164" fontId="3" fillId="0" borderId="16" xfId="0" applyNumberFormat="1" applyFont="1" applyBorder="1" applyAlignment="1" quotePrefix="1">
      <alignment horizontal="right"/>
    </xf>
    <xf numFmtId="1" fontId="6" fillId="17" borderId="39" xfId="0" applyNumberFormat="1" applyFont="1" applyFill="1" applyBorder="1" applyAlignment="1">
      <alignment horizontal="center"/>
    </xf>
    <xf numFmtId="38" fontId="2" fillId="0" borderId="52" xfId="0" applyNumberFormat="1" applyFont="1" applyFill="1" applyBorder="1" applyAlignment="1">
      <alignment horizontal="right"/>
    </xf>
    <xf numFmtId="164" fontId="16" fillId="0" borderId="18" xfId="0" applyNumberFormat="1" applyFont="1" applyBorder="1" applyAlignment="1">
      <alignment/>
    </xf>
    <xf numFmtId="164" fontId="3" fillId="0" borderId="14" xfId="0" applyNumberFormat="1" applyFont="1" applyBorder="1" applyAlignment="1" quotePrefix="1">
      <alignment horizontal="right"/>
    </xf>
    <xf numFmtId="0" fontId="17" fillId="0" borderId="57" xfId="0" applyFont="1" applyBorder="1" applyAlignment="1">
      <alignment/>
    </xf>
    <xf numFmtId="0" fontId="42" fillId="0" borderId="0" xfId="52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4" fontId="2" fillId="0" borderId="52" xfId="0" applyNumberFormat="1" applyFont="1" applyBorder="1" applyAlignment="1">
      <alignment horizontal="center" wrapText="1"/>
    </xf>
    <xf numFmtId="0" fontId="5" fillId="0" borderId="8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6" fillId="0" borderId="30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64" fontId="16" fillId="0" borderId="30" xfId="0" applyNumberFormat="1" applyFont="1" applyBorder="1" applyAlignment="1">
      <alignment horizontal="center" wrapText="1"/>
    </xf>
    <xf numFmtId="164" fontId="16" fillId="0" borderId="52" xfId="0" applyNumberFormat="1" applyFont="1" applyBorder="1" applyAlignment="1">
      <alignment horizontal="center" wrapText="1"/>
    </xf>
    <xf numFmtId="0" fontId="19" fillId="0" borderId="80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ufman.michael@ep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etdmr@epa.gov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7.140625" style="2" customWidth="1"/>
    <col min="2" max="2" width="14.7109375" style="2" customWidth="1"/>
    <col min="3" max="5" width="11.8515625" style="2" customWidth="1"/>
    <col min="6" max="6" width="15.57421875" style="2" bestFit="1" customWidth="1"/>
    <col min="7" max="7" width="15.57421875" style="2" customWidth="1"/>
    <col min="8" max="12" width="11.8515625" style="2" customWidth="1"/>
    <col min="13" max="14" width="8.140625" style="2" customWidth="1"/>
    <col min="15" max="15" width="8.28125" style="8" bestFit="1" customWidth="1"/>
    <col min="16" max="16384" width="9.140625" style="2" customWidth="1"/>
  </cols>
  <sheetData>
    <row r="1" spans="1:14" ht="22.5">
      <c r="A1" s="346" t="s">
        <v>286</v>
      </c>
      <c r="C1" s="27"/>
      <c r="D1" s="27"/>
      <c r="E1" s="27"/>
      <c r="F1" s="27"/>
      <c r="G1" s="27"/>
      <c r="H1" s="27"/>
      <c r="I1" s="409" t="s">
        <v>287</v>
      </c>
      <c r="J1" s="27"/>
      <c r="K1" s="27"/>
      <c r="L1" s="27"/>
      <c r="M1" s="27"/>
      <c r="N1" s="27"/>
    </row>
    <row r="2" spans="2:14" ht="8.25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 t="s">
        <v>54</v>
      </c>
    </row>
    <row r="3" spans="1:14" ht="13.5">
      <c r="A3" s="26"/>
      <c r="B3" s="210" t="s">
        <v>49</v>
      </c>
      <c r="C3" s="410" t="s">
        <v>48</v>
      </c>
      <c r="D3" s="417"/>
      <c r="E3" s="417"/>
      <c r="F3" s="411"/>
      <c r="G3" s="243" t="s">
        <v>93</v>
      </c>
      <c r="H3" s="410" t="s">
        <v>50</v>
      </c>
      <c r="I3" s="411"/>
      <c r="J3" s="198" t="s">
        <v>51</v>
      </c>
      <c r="K3" s="410" t="s">
        <v>52</v>
      </c>
      <c r="L3" s="411"/>
      <c r="M3" s="26"/>
      <c r="N3" s="26"/>
    </row>
    <row r="4" spans="1:14" ht="13.5">
      <c r="A4" s="28"/>
      <c r="B4" s="210" t="s">
        <v>135</v>
      </c>
      <c r="C4" s="196" t="s">
        <v>6</v>
      </c>
      <c r="D4" s="235" t="s">
        <v>1</v>
      </c>
      <c r="E4" s="235" t="s">
        <v>5</v>
      </c>
      <c r="F4" s="197" t="s">
        <v>159</v>
      </c>
      <c r="G4" s="244" t="s">
        <v>57</v>
      </c>
      <c r="H4" s="236" t="s">
        <v>3</v>
      </c>
      <c r="I4" s="197" t="s">
        <v>156</v>
      </c>
      <c r="J4" s="237" t="s">
        <v>4</v>
      </c>
      <c r="K4" s="196" t="s">
        <v>0</v>
      </c>
      <c r="L4" s="197" t="s">
        <v>2</v>
      </c>
      <c r="M4" s="26"/>
      <c r="N4" s="26"/>
    </row>
    <row r="5" spans="1:14" ht="13.5">
      <c r="A5" s="212"/>
      <c r="B5" s="211" t="s">
        <v>137</v>
      </c>
      <c r="C5" s="203" t="s">
        <v>131</v>
      </c>
      <c r="D5" s="192" t="s">
        <v>132</v>
      </c>
      <c r="E5" s="192" t="s">
        <v>131</v>
      </c>
      <c r="F5" s="193">
        <v>2012</v>
      </c>
      <c r="G5" s="245">
        <v>2014</v>
      </c>
      <c r="H5" s="203">
        <v>2012</v>
      </c>
      <c r="I5" s="193" t="s">
        <v>131</v>
      </c>
      <c r="J5" s="204" t="s">
        <v>132</v>
      </c>
      <c r="K5" s="203" t="s">
        <v>131</v>
      </c>
      <c r="L5" s="193" t="s">
        <v>131</v>
      </c>
      <c r="M5" s="26"/>
      <c r="N5" s="26"/>
    </row>
    <row r="6" spans="1:14" ht="14.25" thickBot="1">
      <c r="A6" s="212"/>
      <c r="B6" s="211" t="s">
        <v>282</v>
      </c>
      <c r="C6" s="132"/>
      <c r="D6" s="183"/>
      <c r="E6" s="133"/>
      <c r="F6" s="184"/>
      <c r="G6" s="385"/>
      <c r="H6" s="188"/>
      <c r="I6" s="134"/>
      <c r="J6" s="385"/>
      <c r="K6" s="188"/>
      <c r="L6" s="134"/>
      <c r="M6" s="26"/>
      <c r="N6" s="26"/>
    </row>
    <row r="7" spans="1:15" s="1" customFormat="1" ht="13.5" customHeight="1" thickBot="1">
      <c r="A7" s="418" t="s">
        <v>134</v>
      </c>
      <c r="B7" s="415" t="s">
        <v>130</v>
      </c>
      <c r="C7" s="412" t="s">
        <v>44</v>
      </c>
      <c r="D7" s="413"/>
      <c r="E7" s="413"/>
      <c r="F7" s="413"/>
      <c r="G7" s="413"/>
      <c r="H7" s="413"/>
      <c r="I7" s="413"/>
      <c r="J7" s="413"/>
      <c r="K7" s="413"/>
      <c r="L7" s="414"/>
      <c r="M7" s="418" t="s">
        <v>46</v>
      </c>
      <c r="N7" s="418" t="s">
        <v>45</v>
      </c>
      <c r="O7" s="420" t="s">
        <v>91</v>
      </c>
    </row>
    <row r="8" spans="1:15" ht="30.75" customHeight="1" thickBot="1">
      <c r="A8" s="419"/>
      <c r="B8" s="416"/>
      <c r="C8" s="205" t="s">
        <v>40</v>
      </c>
      <c r="D8" s="206" t="s">
        <v>37</v>
      </c>
      <c r="E8" s="206" t="s">
        <v>37</v>
      </c>
      <c r="F8" s="207" t="s">
        <v>41</v>
      </c>
      <c r="G8" s="68" t="s">
        <v>36</v>
      </c>
      <c r="H8" s="205" t="s">
        <v>37</v>
      </c>
      <c r="I8" s="401" t="s">
        <v>39</v>
      </c>
      <c r="J8" s="194" t="s">
        <v>36</v>
      </c>
      <c r="K8" s="205" t="s">
        <v>38</v>
      </c>
      <c r="L8" s="401" t="s">
        <v>39</v>
      </c>
      <c r="M8" s="419"/>
      <c r="N8" s="419"/>
      <c r="O8" s="421"/>
    </row>
    <row r="9" spans="1:15" ht="12.75">
      <c r="A9" s="214">
        <v>1</v>
      </c>
      <c r="B9" s="33" t="s">
        <v>9</v>
      </c>
      <c r="C9" s="394" t="s">
        <v>94</v>
      </c>
      <c r="D9" s="238" t="s">
        <v>133</v>
      </c>
      <c r="E9" s="238" t="s">
        <v>133</v>
      </c>
      <c r="F9" s="395" t="s">
        <v>98</v>
      </c>
      <c r="G9" s="396" t="s">
        <v>55</v>
      </c>
      <c r="H9" s="397" t="s">
        <v>133</v>
      </c>
      <c r="I9" s="398" t="s">
        <v>94</v>
      </c>
      <c r="J9" s="399" t="s">
        <v>55</v>
      </c>
      <c r="K9" s="394" t="s">
        <v>94</v>
      </c>
      <c r="L9" s="400" t="s">
        <v>133</v>
      </c>
      <c r="M9" s="217">
        <f>COUNTIF(C9:L9,"Flow")</f>
        <v>3</v>
      </c>
      <c r="N9" s="231">
        <f aca="true" t="shared" si="0" ref="N9:N41">10-(COUNTIF(C9:L9,"Direct")+COUNTIF(C9:L9,"ND"))</f>
        <v>8</v>
      </c>
      <c r="O9" s="17">
        <f>M9/N9</f>
        <v>0.375</v>
      </c>
    </row>
    <row r="10" spans="1:15" ht="12.75">
      <c r="A10" s="39"/>
      <c r="B10" s="34" t="s">
        <v>175</v>
      </c>
      <c r="C10" s="132" t="s">
        <v>94</v>
      </c>
      <c r="D10" s="133" t="s">
        <v>94</v>
      </c>
      <c r="E10" s="133" t="s">
        <v>94</v>
      </c>
      <c r="F10" s="373" t="s">
        <v>98</v>
      </c>
      <c r="G10" s="195" t="s">
        <v>128</v>
      </c>
      <c r="H10" s="132" t="s">
        <v>94</v>
      </c>
      <c r="I10" s="134" t="s">
        <v>94</v>
      </c>
      <c r="J10" s="384" t="s">
        <v>94</v>
      </c>
      <c r="K10" s="186" t="s">
        <v>58</v>
      </c>
      <c r="L10" s="134" t="s">
        <v>94</v>
      </c>
      <c r="M10" s="232">
        <f aca="true" t="shared" si="1" ref="M10:M59">COUNTIF(C10:L10,"Flow")</f>
        <v>7</v>
      </c>
      <c r="N10" s="232">
        <f t="shared" si="0"/>
        <v>10</v>
      </c>
      <c r="O10" s="18">
        <f aca="true" t="shared" si="2" ref="O10:O60">M10/N10</f>
        <v>0.7</v>
      </c>
    </row>
    <row r="11" spans="1:15" ht="12.75">
      <c r="A11" s="39"/>
      <c r="B11" s="77" t="s">
        <v>176</v>
      </c>
      <c r="C11" s="132" t="s">
        <v>94</v>
      </c>
      <c r="D11" s="133" t="s">
        <v>94</v>
      </c>
      <c r="E11" s="183" t="s">
        <v>128</v>
      </c>
      <c r="F11" s="134" t="s">
        <v>94</v>
      </c>
      <c r="G11" s="195" t="s">
        <v>157</v>
      </c>
      <c r="H11" s="132" t="s">
        <v>94</v>
      </c>
      <c r="I11" s="134" t="s">
        <v>94</v>
      </c>
      <c r="J11" s="383" t="s">
        <v>55</v>
      </c>
      <c r="K11" s="132" t="s">
        <v>94</v>
      </c>
      <c r="L11" s="134" t="s">
        <v>94</v>
      </c>
      <c r="M11" s="232">
        <f t="shared" si="1"/>
        <v>7</v>
      </c>
      <c r="N11" s="232">
        <f t="shared" si="0"/>
        <v>9</v>
      </c>
      <c r="O11" s="18">
        <f t="shared" si="2"/>
        <v>0.7777777777777778</v>
      </c>
    </row>
    <row r="12" spans="1:15" ht="12.75">
      <c r="A12" s="39"/>
      <c r="B12" s="34" t="s">
        <v>19</v>
      </c>
      <c r="C12" s="132" t="s">
        <v>94</v>
      </c>
      <c r="D12" s="133" t="s">
        <v>94</v>
      </c>
      <c r="E12" s="183" t="s">
        <v>128</v>
      </c>
      <c r="F12" s="134" t="s">
        <v>94</v>
      </c>
      <c r="G12" s="213" t="s">
        <v>55</v>
      </c>
      <c r="H12" s="132" t="s">
        <v>94</v>
      </c>
      <c r="I12" s="134" t="s">
        <v>94</v>
      </c>
      <c r="J12" s="384" t="s">
        <v>94</v>
      </c>
      <c r="K12" s="186" t="s">
        <v>58</v>
      </c>
      <c r="L12" s="185" t="s">
        <v>133</v>
      </c>
      <c r="M12" s="232">
        <f t="shared" si="1"/>
        <v>6</v>
      </c>
      <c r="N12" s="232">
        <f t="shared" si="0"/>
        <v>9</v>
      </c>
      <c r="O12" s="18">
        <f t="shared" si="2"/>
        <v>0.6666666666666666</v>
      </c>
    </row>
    <row r="13" spans="1:15" ht="12.75">
      <c r="A13" s="39"/>
      <c r="B13" s="77" t="s">
        <v>21</v>
      </c>
      <c r="C13" s="132" t="s">
        <v>94</v>
      </c>
      <c r="D13" s="187" t="s">
        <v>133</v>
      </c>
      <c r="E13" s="183" t="s">
        <v>128</v>
      </c>
      <c r="F13" s="373" t="s">
        <v>98</v>
      </c>
      <c r="G13" s="195" t="s">
        <v>128</v>
      </c>
      <c r="H13" s="186" t="s">
        <v>133</v>
      </c>
      <c r="I13" s="134" t="s">
        <v>94</v>
      </c>
      <c r="J13" s="383" t="s">
        <v>55</v>
      </c>
      <c r="K13" s="186" t="s">
        <v>58</v>
      </c>
      <c r="L13" s="185" t="s">
        <v>133</v>
      </c>
      <c r="M13" s="232">
        <f t="shared" si="1"/>
        <v>2</v>
      </c>
      <c r="N13" s="232">
        <f t="shared" si="0"/>
        <v>9</v>
      </c>
      <c r="O13" s="18">
        <f t="shared" si="2"/>
        <v>0.2222222222222222</v>
      </c>
    </row>
    <row r="14" spans="1:15" ht="13.5" thickBot="1">
      <c r="A14" s="74"/>
      <c r="B14" s="77" t="s">
        <v>177</v>
      </c>
      <c r="C14" s="132" t="s">
        <v>94</v>
      </c>
      <c r="D14" s="183" t="s">
        <v>158</v>
      </c>
      <c r="E14" s="183" t="s">
        <v>99</v>
      </c>
      <c r="F14" s="143" t="s">
        <v>17</v>
      </c>
      <c r="G14" s="381" t="s">
        <v>100</v>
      </c>
      <c r="H14" s="188" t="s">
        <v>128</v>
      </c>
      <c r="I14" s="134" t="s">
        <v>94</v>
      </c>
      <c r="J14" s="383" t="s">
        <v>55</v>
      </c>
      <c r="K14" s="188" t="s">
        <v>103</v>
      </c>
      <c r="L14" s="185" t="s">
        <v>136</v>
      </c>
      <c r="M14" s="232">
        <f t="shared" si="1"/>
        <v>2</v>
      </c>
      <c r="N14" s="232">
        <f t="shared" si="0"/>
        <v>8</v>
      </c>
      <c r="O14" s="18">
        <f t="shared" si="2"/>
        <v>0.25</v>
      </c>
    </row>
    <row r="15" spans="1:15" ht="12.75">
      <c r="A15" s="61">
        <v>2</v>
      </c>
      <c r="B15" s="34" t="s">
        <v>178</v>
      </c>
      <c r="C15" s="132" t="s">
        <v>94</v>
      </c>
      <c r="D15" s="133" t="s">
        <v>94</v>
      </c>
      <c r="E15" s="187" t="s">
        <v>136</v>
      </c>
      <c r="F15" s="134" t="s">
        <v>94</v>
      </c>
      <c r="G15" s="382" t="s">
        <v>136</v>
      </c>
      <c r="H15" s="132" t="s">
        <v>94</v>
      </c>
      <c r="I15" s="134" t="s">
        <v>94</v>
      </c>
      <c r="J15" s="385" t="s">
        <v>107</v>
      </c>
      <c r="K15" s="132" t="s">
        <v>94</v>
      </c>
      <c r="L15" s="134" t="s">
        <v>94</v>
      </c>
      <c r="M15" s="232">
        <f t="shared" si="1"/>
        <v>7</v>
      </c>
      <c r="N15" s="232">
        <f t="shared" si="0"/>
        <v>10</v>
      </c>
      <c r="O15" s="18">
        <f t="shared" si="2"/>
        <v>0.7</v>
      </c>
    </row>
    <row r="16" spans="1:15" ht="12.75">
      <c r="A16" s="74"/>
      <c r="B16" s="34" t="s">
        <v>179</v>
      </c>
      <c r="C16" s="132" t="s">
        <v>94</v>
      </c>
      <c r="D16" s="187" t="s">
        <v>58</v>
      </c>
      <c r="E16" s="142" t="s">
        <v>17</v>
      </c>
      <c r="F16" s="373" t="s">
        <v>98</v>
      </c>
      <c r="G16" s="383" t="s">
        <v>55</v>
      </c>
      <c r="H16" s="186" t="s">
        <v>58</v>
      </c>
      <c r="I16" s="134" t="s">
        <v>94</v>
      </c>
      <c r="J16" s="383" t="s">
        <v>55</v>
      </c>
      <c r="K16" s="132" t="s">
        <v>94</v>
      </c>
      <c r="L16" s="134" t="s">
        <v>94</v>
      </c>
      <c r="M16" s="232">
        <f t="shared" si="1"/>
        <v>4</v>
      </c>
      <c r="N16" s="232">
        <f t="shared" si="0"/>
        <v>7</v>
      </c>
      <c r="O16" s="18">
        <f t="shared" si="2"/>
        <v>0.5714285714285714</v>
      </c>
    </row>
    <row r="17" spans="1:15" ht="12.75">
      <c r="A17" s="61">
        <v>3</v>
      </c>
      <c r="B17" s="34" t="s">
        <v>10</v>
      </c>
      <c r="C17" s="132" t="s">
        <v>94</v>
      </c>
      <c r="D17" s="133" t="s">
        <v>94</v>
      </c>
      <c r="E17" s="133" t="s">
        <v>94</v>
      </c>
      <c r="F17" s="134" t="s">
        <v>94</v>
      </c>
      <c r="G17" s="384" t="s">
        <v>94</v>
      </c>
      <c r="H17" s="188" t="s">
        <v>107</v>
      </c>
      <c r="I17" s="134" t="s">
        <v>94</v>
      </c>
      <c r="J17" s="384" t="s">
        <v>94</v>
      </c>
      <c r="K17" s="188" t="s">
        <v>107</v>
      </c>
      <c r="L17" s="134" t="s">
        <v>94</v>
      </c>
      <c r="M17" s="232">
        <f t="shared" si="1"/>
        <v>8</v>
      </c>
      <c r="N17" s="232">
        <f t="shared" si="0"/>
        <v>10</v>
      </c>
      <c r="O17" s="18">
        <f t="shared" si="2"/>
        <v>0.8</v>
      </c>
    </row>
    <row r="18" spans="1:15" ht="12.75">
      <c r="A18" s="39"/>
      <c r="B18" s="34" t="s">
        <v>15</v>
      </c>
      <c r="C18" s="132" t="s">
        <v>94</v>
      </c>
      <c r="D18" s="187" t="s">
        <v>58</v>
      </c>
      <c r="E18" s="187" t="s">
        <v>133</v>
      </c>
      <c r="F18" s="373" t="s">
        <v>98</v>
      </c>
      <c r="G18" s="385" t="s">
        <v>100</v>
      </c>
      <c r="H18" s="188" t="s">
        <v>103</v>
      </c>
      <c r="I18" s="134" t="s">
        <v>94</v>
      </c>
      <c r="J18" s="385" t="s">
        <v>128</v>
      </c>
      <c r="K18" s="188" t="s">
        <v>103</v>
      </c>
      <c r="L18" s="184" t="s">
        <v>103</v>
      </c>
      <c r="M18" s="363">
        <f t="shared" si="1"/>
        <v>2</v>
      </c>
      <c r="N18" s="201">
        <f t="shared" si="0"/>
        <v>10</v>
      </c>
      <c r="O18" s="18">
        <f t="shared" si="2"/>
        <v>0.2</v>
      </c>
    </row>
    <row r="19" spans="1:15" ht="12.75">
      <c r="A19" s="39"/>
      <c r="B19" s="34" t="s">
        <v>20</v>
      </c>
      <c r="C19" s="132" t="s">
        <v>94</v>
      </c>
      <c r="D19" s="187" t="s">
        <v>133</v>
      </c>
      <c r="E19" s="142" t="s">
        <v>17</v>
      </c>
      <c r="F19" s="373" t="s">
        <v>98</v>
      </c>
      <c r="G19" s="384" t="s">
        <v>94</v>
      </c>
      <c r="H19" s="132" t="s">
        <v>94</v>
      </c>
      <c r="I19" s="134" t="s">
        <v>94</v>
      </c>
      <c r="J19" s="384" t="s">
        <v>94</v>
      </c>
      <c r="K19" s="132" t="s">
        <v>94</v>
      </c>
      <c r="L19" s="134" t="s">
        <v>94</v>
      </c>
      <c r="M19" s="232">
        <f t="shared" si="1"/>
        <v>7</v>
      </c>
      <c r="N19" s="232">
        <f t="shared" si="0"/>
        <v>9</v>
      </c>
      <c r="O19" s="18">
        <f t="shared" si="2"/>
        <v>0.7777777777777778</v>
      </c>
    </row>
    <row r="20" spans="1:15" ht="12.75">
      <c r="A20" s="39"/>
      <c r="B20" s="73" t="s">
        <v>180</v>
      </c>
      <c r="C20" s="132" t="s">
        <v>94</v>
      </c>
      <c r="D20" s="187" t="s">
        <v>136</v>
      </c>
      <c r="E20" s="142" t="s">
        <v>17</v>
      </c>
      <c r="F20" s="373" t="s">
        <v>98</v>
      </c>
      <c r="G20" s="385" t="s">
        <v>100</v>
      </c>
      <c r="H20" s="186" t="s">
        <v>58</v>
      </c>
      <c r="I20" s="134" t="s">
        <v>94</v>
      </c>
      <c r="J20" s="383" t="s">
        <v>55</v>
      </c>
      <c r="K20" s="186" t="s">
        <v>58</v>
      </c>
      <c r="L20" s="134" t="s">
        <v>94</v>
      </c>
      <c r="M20" s="232">
        <f t="shared" si="1"/>
        <v>3</v>
      </c>
      <c r="N20" s="232">
        <f t="shared" si="0"/>
        <v>8</v>
      </c>
      <c r="O20" s="18">
        <f t="shared" si="2"/>
        <v>0.375</v>
      </c>
    </row>
    <row r="21" spans="1:15" ht="12.75">
      <c r="A21" s="39"/>
      <c r="B21" s="77" t="s">
        <v>23</v>
      </c>
      <c r="C21" s="264" t="s">
        <v>97</v>
      </c>
      <c r="D21" s="374" t="s">
        <v>96</v>
      </c>
      <c r="E21" s="187" t="s">
        <v>133</v>
      </c>
      <c r="F21" s="143" t="s">
        <v>17</v>
      </c>
      <c r="G21" s="384" t="s">
        <v>94</v>
      </c>
      <c r="H21" s="234" t="s">
        <v>96</v>
      </c>
      <c r="I21" s="134" t="s">
        <v>94</v>
      </c>
      <c r="J21" s="383" t="s">
        <v>55</v>
      </c>
      <c r="K21" s="186" t="s">
        <v>133</v>
      </c>
      <c r="L21" s="185" t="s">
        <v>133</v>
      </c>
      <c r="M21" s="232">
        <f t="shared" si="1"/>
        <v>2</v>
      </c>
      <c r="N21" s="232">
        <f t="shared" si="0"/>
        <v>8</v>
      </c>
      <c r="O21" s="18">
        <f t="shared" si="2"/>
        <v>0.25</v>
      </c>
    </row>
    <row r="22" spans="1:15" ht="12.75">
      <c r="A22" s="350"/>
      <c r="B22" s="91" t="s">
        <v>281</v>
      </c>
      <c r="C22" s="186" t="s">
        <v>133</v>
      </c>
      <c r="D22" s="187" t="s">
        <v>136</v>
      </c>
      <c r="E22" s="187" t="s">
        <v>133</v>
      </c>
      <c r="F22" s="143" t="s">
        <v>17</v>
      </c>
      <c r="G22" s="383" t="s">
        <v>55</v>
      </c>
      <c r="H22" s="186" t="s">
        <v>133</v>
      </c>
      <c r="I22" s="134" t="s">
        <v>94</v>
      </c>
      <c r="J22" s="383" t="s">
        <v>55</v>
      </c>
      <c r="K22" s="186" t="s">
        <v>133</v>
      </c>
      <c r="L22" s="185" t="s">
        <v>133</v>
      </c>
      <c r="M22" s="232">
        <f t="shared" si="1"/>
        <v>1</v>
      </c>
      <c r="N22" s="402" t="s">
        <v>268</v>
      </c>
      <c r="O22" s="403" t="s">
        <v>268</v>
      </c>
    </row>
    <row r="23" spans="1:15" ht="12.75">
      <c r="A23" s="61">
        <v>4</v>
      </c>
      <c r="B23" s="34" t="s">
        <v>181</v>
      </c>
      <c r="C23" s="132" t="s">
        <v>94</v>
      </c>
      <c r="D23" s="133" t="s">
        <v>94</v>
      </c>
      <c r="E23" s="183" t="s">
        <v>103</v>
      </c>
      <c r="F23" s="373" t="s">
        <v>98</v>
      </c>
      <c r="G23" s="384" t="s">
        <v>94</v>
      </c>
      <c r="H23" s="132" t="s">
        <v>94</v>
      </c>
      <c r="I23" s="134" t="s">
        <v>94</v>
      </c>
      <c r="J23" s="385" t="s">
        <v>99</v>
      </c>
      <c r="K23" s="132" t="s">
        <v>94</v>
      </c>
      <c r="L23" s="184" t="s">
        <v>103</v>
      </c>
      <c r="M23" s="232">
        <f t="shared" si="1"/>
        <v>6</v>
      </c>
      <c r="N23" s="232">
        <f t="shared" si="0"/>
        <v>10</v>
      </c>
      <c r="O23" s="18">
        <f t="shared" si="2"/>
        <v>0.6</v>
      </c>
    </row>
    <row r="24" spans="1:15" ht="12.75">
      <c r="A24" s="39"/>
      <c r="B24" s="34" t="s">
        <v>11</v>
      </c>
      <c r="C24" s="132" t="s">
        <v>94</v>
      </c>
      <c r="D24" s="183" t="s">
        <v>128</v>
      </c>
      <c r="E24" s="183" t="s">
        <v>99</v>
      </c>
      <c r="F24" s="373" t="s">
        <v>98</v>
      </c>
      <c r="G24" s="385" t="s">
        <v>128</v>
      </c>
      <c r="H24" s="188" t="s">
        <v>157</v>
      </c>
      <c r="I24" s="134" t="s">
        <v>94</v>
      </c>
      <c r="J24" s="385" t="s">
        <v>128</v>
      </c>
      <c r="K24" s="186" t="s">
        <v>58</v>
      </c>
      <c r="L24" s="134" t="s">
        <v>94</v>
      </c>
      <c r="M24" s="232">
        <f t="shared" si="1"/>
        <v>3</v>
      </c>
      <c r="N24" s="232">
        <f t="shared" si="0"/>
        <v>10</v>
      </c>
      <c r="O24" s="18">
        <f t="shared" si="2"/>
        <v>0.3</v>
      </c>
    </row>
    <row r="25" spans="1:15" ht="12.75">
      <c r="A25" s="39"/>
      <c r="B25" s="34" t="s">
        <v>12</v>
      </c>
      <c r="C25" s="132" t="s">
        <v>94</v>
      </c>
      <c r="D25" s="187" t="s">
        <v>58</v>
      </c>
      <c r="E25" s="187" t="s">
        <v>133</v>
      </c>
      <c r="F25" s="134" t="s">
        <v>94</v>
      </c>
      <c r="G25" s="383" t="s">
        <v>55</v>
      </c>
      <c r="H25" s="186" t="s">
        <v>133</v>
      </c>
      <c r="I25" s="134" t="s">
        <v>94</v>
      </c>
      <c r="J25" s="383" t="s">
        <v>55</v>
      </c>
      <c r="K25" s="188" t="s">
        <v>128</v>
      </c>
      <c r="L25" s="134" t="s">
        <v>94</v>
      </c>
      <c r="M25" s="232">
        <f t="shared" si="1"/>
        <v>4</v>
      </c>
      <c r="N25" s="232">
        <f t="shared" si="0"/>
        <v>8</v>
      </c>
      <c r="O25" s="18">
        <f t="shared" si="2"/>
        <v>0.5</v>
      </c>
    </row>
    <row r="26" spans="1:15" ht="12.75">
      <c r="A26" s="39"/>
      <c r="B26" s="34" t="s">
        <v>182</v>
      </c>
      <c r="C26" s="132" t="s">
        <v>94</v>
      </c>
      <c r="D26" s="375" t="s">
        <v>55</v>
      </c>
      <c r="E26" s="142" t="s">
        <v>17</v>
      </c>
      <c r="F26" s="143" t="s">
        <v>17</v>
      </c>
      <c r="G26" s="385" t="s">
        <v>99</v>
      </c>
      <c r="H26" s="186" t="s">
        <v>136</v>
      </c>
      <c r="I26" s="134" t="s">
        <v>94</v>
      </c>
      <c r="J26" s="383" t="s">
        <v>55</v>
      </c>
      <c r="K26" s="186" t="s">
        <v>136</v>
      </c>
      <c r="L26" s="134" t="s">
        <v>94</v>
      </c>
      <c r="M26" s="232">
        <f t="shared" si="1"/>
        <v>3</v>
      </c>
      <c r="N26" s="232">
        <f t="shared" si="0"/>
        <v>6</v>
      </c>
      <c r="O26" s="18">
        <f t="shared" si="2"/>
        <v>0.5</v>
      </c>
    </row>
    <row r="27" spans="1:15" ht="12.75">
      <c r="A27" s="39"/>
      <c r="B27" s="34" t="s">
        <v>183</v>
      </c>
      <c r="C27" s="132" t="s">
        <v>94</v>
      </c>
      <c r="D27" s="187" t="s">
        <v>136</v>
      </c>
      <c r="E27" s="133" t="s">
        <v>94</v>
      </c>
      <c r="F27" s="134" t="s">
        <v>94</v>
      </c>
      <c r="G27" s="385" t="s">
        <v>128</v>
      </c>
      <c r="H27" s="188" t="s">
        <v>103</v>
      </c>
      <c r="I27" s="134" t="s">
        <v>94</v>
      </c>
      <c r="J27" s="385" t="s">
        <v>99</v>
      </c>
      <c r="K27" s="132" t="s">
        <v>94</v>
      </c>
      <c r="L27" s="134" t="s">
        <v>94</v>
      </c>
      <c r="M27" s="232">
        <f t="shared" si="1"/>
        <v>6</v>
      </c>
      <c r="N27" s="232">
        <f t="shared" si="0"/>
        <v>10</v>
      </c>
      <c r="O27" s="18">
        <f t="shared" si="2"/>
        <v>0.6</v>
      </c>
    </row>
    <row r="28" spans="1:15" ht="12.75">
      <c r="A28" s="39"/>
      <c r="B28" s="34" t="s">
        <v>16</v>
      </c>
      <c r="C28" s="132" t="s">
        <v>94</v>
      </c>
      <c r="D28" s="376" t="s">
        <v>97</v>
      </c>
      <c r="E28" s="183" t="s">
        <v>128</v>
      </c>
      <c r="F28" s="134" t="s">
        <v>94</v>
      </c>
      <c r="G28" s="385" t="s">
        <v>100</v>
      </c>
      <c r="H28" s="188" t="s">
        <v>103</v>
      </c>
      <c r="I28" s="134" t="s">
        <v>94</v>
      </c>
      <c r="J28" s="390" t="s">
        <v>133</v>
      </c>
      <c r="K28" s="186" t="s">
        <v>58</v>
      </c>
      <c r="L28" s="184" t="s">
        <v>103</v>
      </c>
      <c r="M28" s="232">
        <f t="shared" si="1"/>
        <v>3</v>
      </c>
      <c r="N28" s="232">
        <f t="shared" si="0"/>
        <v>10</v>
      </c>
      <c r="O28" s="18">
        <f t="shared" si="2"/>
        <v>0.3</v>
      </c>
    </row>
    <row r="29" spans="1:15" ht="12.75">
      <c r="A29" s="39"/>
      <c r="B29" s="34" t="s">
        <v>184</v>
      </c>
      <c r="C29" s="132" t="s">
        <v>94</v>
      </c>
      <c r="D29" s="133" t="s">
        <v>94</v>
      </c>
      <c r="E29" s="133" t="s">
        <v>94</v>
      </c>
      <c r="F29" s="373" t="s">
        <v>98</v>
      </c>
      <c r="G29" s="386" t="s">
        <v>157</v>
      </c>
      <c r="H29" s="186" t="s">
        <v>58</v>
      </c>
      <c r="I29" s="134" t="s">
        <v>94</v>
      </c>
      <c r="J29" s="383" t="s">
        <v>55</v>
      </c>
      <c r="K29" s="186" t="s">
        <v>58</v>
      </c>
      <c r="L29" s="134" t="s">
        <v>94</v>
      </c>
      <c r="M29" s="232">
        <f t="shared" si="1"/>
        <v>5</v>
      </c>
      <c r="N29" s="232">
        <f t="shared" si="0"/>
        <v>9</v>
      </c>
      <c r="O29" s="18">
        <f t="shared" si="2"/>
        <v>0.5555555555555556</v>
      </c>
    </row>
    <row r="30" spans="1:15" ht="12.75">
      <c r="A30" s="74"/>
      <c r="B30" s="34" t="s">
        <v>185</v>
      </c>
      <c r="C30" s="188" t="s">
        <v>103</v>
      </c>
      <c r="D30" s="133" t="s">
        <v>94</v>
      </c>
      <c r="E30" s="377" t="s">
        <v>99</v>
      </c>
      <c r="F30" s="143" t="s">
        <v>17</v>
      </c>
      <c r="G30" s="384" t="s">
        <v>94</v>
      </c>
      <c r="H30" s="188" t="s">
        <v>103</v>
      </c>
      <c r="I30" s="134" t="s">
        <v>94</v>
      </c>
      <c r="J30" s="385" t="s">
        <v>107</v>
      </c>
      <c r="K30" s="132" t="s">
        <v>94</v>
      </c>
      <c r="L30" s="184" t="s">
        <v>103</v>
      </c>
      <c r="M30" s="232">
        <f t="shared" si="1"/>
        <v>4</v>
      </c>
      <c r="N30" s="232">
        <f t="shared" si="0"/>
        <v>9</v>
      </c>
      <c r="O30" s="18">
        <f t="shared" si="2"/>
        <v>0.4444444444444444</v>
      </c>
    </row>
    <row r="31" spans="1:15" ht="12.75">
      <c r="A31" s="61">
        <v>5</v>
      </c>
      <c r="B31" s="73" t="s">
        <v>14</v>
      </c>
      <c r="C31" s="132" t="s">
        <v>94</v>
      </c>
      <c r="D31" s="183" t="s">
        <v>107</v>
      </c>
      <c r="E31" s="133" t="s">
        <v>94</v>
      </c>
      <c r="F31" s="373" t="s">
        <v>98</v>
      </c>
      <c r="G31" s="386" t="s">
        <v>98</v>
      </c>
      <c r="H31" s="388" t="s">
        <v>55</v>
      </c>
      <c r="I31" s="134" t="s">
        <v>94</v>
      </c>
      <c r="J31" s="383" t="s">
        <v>55</v>
      </c>
      <c r="K31" s="132" t="s">
        <v>94</v>
      </c>
      <c r="L31" s="134" t="s">
        <v>94</v>
      </c>
      <c r="M31" s="232">
        <f t="shared" si="1"/>
        <v>5</v>
      </c>
      <c r="N31" s="232">
        <f t="shared" si="0"/>
        <v>8</v>
      </c>
      <c r="O31" s="18">
        <f t="shared" si="2"/>
        <v>0.625</v>
      </c>
    </row>
    <row r="32" spans="1:15" ht="12.75">
      <c r="A32" s="39"/>
      <c r="B32" s="34" t="s">
        <v>186</v>
      </c>
      <c r="C32" s="132" t="s">
        <v>94</v>
      </c>
      <c r="D32" s="133" t="s">
        <v>94</v>
      </c>
      <c r="E32" s="183" t="s">
        <v>157</v>
      </c>
      <c r="F32" s="134" t="s">
        <v>94</v>
      </c>
      <c r="G32" s="384" t="s">
        <v>94</v>
      </c>
      <c r="H32" s="132" t="s">
        <v>94</v>
      </c>
      <c r="I32" s="134" t="s">
        <v>94</v>
      </c>
      <c r="J32" s="385" t="s">
        <v>99</v>
      </c>
      <c r="K32" s="186" t="s">
        <v>58</v>
      </c>
      <c r="L32" s="134" t="s">
        <v>94</v>
      </c>
      <c r="M32" s="232">
        <f t="shared" si="1"/>
        <v>7</v>
      </c>
      <c r="N32" s="232">
        <f t="shared" si="0"/>
        <v>10</v>
      </c>
      <c r="O32" s="18">
        <f t="shared" si="2"/>
        <v>0.7</v>
      </c>
    </row>
    <row r="33" spans="1:15" ht="12.75">
      <c r="A33" s="39"/>
      <c r="B33" s="34" t="s">
        <v>187</v>
      </c>
      <c r="C33" s="132" t="s">
        <v>94</v>
      </c>
      <c r="D33" s="187" t="s">
        <v>136</v>
      </c>
      <c r="E33" s="142" t="s">
        <v>17</v>
      </c>
      <c r="F33" s="373" t="s">
        <v>98</v>
      </c>
      <c r="G33" s="384" t="s">
        <v>94</v>
      </c>
      <c r="H33" s="186" t="s">
        <v>136</v>
      </c>
      <c r="I33" s="134" t="s">
        <v>94</v>
      </c>
      <c r="J33" s="385" t="s">
        <v>99</v>
      </c>
      <c r="K33" s="266" t="s">
        <v>99</v>
      </c>
      <c r="L33" s="134" t="s">
        <v>94</v>
      </c>
      <c r="M33" s="232">
        <f t="shared" si="1"/>
        <v>4</v>
      </c>
      <c r="N33" s="232">
        <f t="shared" si="0"/>
        <v>9</v>
      </c>
      <c r="O33" s="18">
        <f t="shared" si="2"/>
        <v>0.4444444444444444</v>
      </c>
    </row>
    <row r="34" spans="1:15" ht="12.75">
      <c r="A34" s="39"/>
      <c r="B34" s="73" t="s">
        <v>188</v>
      </c>
      <c r="C34" s="132" t="s">
        <v>94</v>
      </c>
      <c r="D34" s="187" t="s">
        <v>136</v>
      </c>
      <c r="E34" s="142" t="s">
        <v>17</v>
      </c>
      <c r="F34" s="373" t="s">
        <v>98</v>
      </c>
      <c r="G34" s="384" t="s">
        <v>94</v>
      </c>
      <c r="H34" s="186" t="s">
        <v>136</v>
      </c>
      <c r="I34" s="134" t="s">
        <v>94</v>
      </c>
      <c r="J34" s="391" t="s">
        <v>97</v>
      </c>
      <c r="K34" s="132" t="s">
        <v>94</v>
      </c>
      <c r="L34" s="134" t="s">
        <v>94</v>
      </c>
      <c r="M34" s="232">
        <f t="shared" si="1"/>
        <v>5</v>
      </c>
      <c r="N34" s="232">
        <f t="shared" si="0"/>
        <v>9</v>
      </c>
      <c r="O34" s="18">
        <f t="shared" si="2"/>
        <v>0.5555555555555556</v>
      </c>
    </row>
    <row r="35" spans="1:15" ht="12.75">
      <c r="A35" s="39"/>
      <c r="B35" s="34" t="s">
        <v>189</v>
      </c>
      <c r="C35" s="132" t="s">
        <v>94</v>
      </c>
      <c r="D35" s="133" t="s">
        <v>94</v>
      </c>
      <c r="E35" s="183" t="s">
        <v>99</v>
      </c>
      <c r="F35" s="373" t="s">
        <v>98</v>
      </c>
      <c r="G35" s="385" t="s">
        <v>103</v>
      </c>
      <c r="H35" s="186" t="s">
        <v>136</v>
      </c>
      <c r="I35" s="134" t="s">
        <v>94</v>
      </c>
      <c r="J35" s="383" t="s">
        <v>55</v>
      </c>
      <c r="K35" s="132" t="s">
        <v>94</v>
      </c>
      <c r="L35" s="134" t="s">
        <v>94</v>
      </c>
      <c r="M35" s="232">
        <f t="shared" si="1"/>
        <v>5</v>
      </c>
      <c r="N35" s="232">
        <f t="shared" si="0"/>
        <v>9</v>
      </c>
      <c r="O35" s="18">
        <f t="shared" si="2"/>
        <v>0.5555555555555556</v>
      </c>
    </row>
    <row r="36" spans="1:15" ht="12.75">
      <c r="A36" s="74"/>
      <c r="B36" s="34" t="s">
        <v>190</v>
      </c>
      <c r="C36" s="132" t="s">
        <v>94</v>
      </c>
      <c r="D36" s="187" t="s">
        <v>136</v>
      </c>
      <c r="E36" s="183" t="s">
        <v>103</v>
      </c>
      <c r="F36" s="373" t="s">
        <v>98</v>
      </c>
      <c r="G36" s="385" t="s">
        <v>100</v>
      </c>
      <c r="H36" s="132" t="s">
        <v>94</v>
      </c>
      <c r="I36" s="134" t="s">
        <v>94</v>
      </c>
      <c r="J36" s="385" t="s">
        <v>99</v>
      </c>
      <c r="K36" s="132" t="s">
        <v>94</v>
      </c>
      <c r="L36" s="134" t="s">
        <v>94</v>
      </c>
      <c r="M36" s="232">
        <f t="shared" si="1"/>
        <v>5</v>
      </c>
      <c r="N36" s="232">
        <f t="shared" si="0"/>
        <v>10</v>
      </c>
      <c r="O36" s="18">
        <f t="shared" si="2"/>
        <v>0.5</v>
      </c>
    </row>
    <row r="37" spans="1:15" ht="12.75">
      <c r="A37" s="61">
        <v>6</v>
      </c>
      <c r="B37" s="34" t="s">
        <v>191</v>
      </c>
      <c r="C37" s="132" t="s">
        <v>94</v>
      </c>
      <c r="D37" s="187" t="s">
        <v>136</v>
      </c>
      <c r="E37" s="187" t="s">
        <v>136</v>
      </c>
      <c r="F37" s="143" t="s">
        <v>17</v>
      </c>
      <c r="G37" s="384" t="s">
        <v>94</v>
      </c>
      <c r="H37" s="188" t="s">
        <v>103</v>
      </c>
      <c r="I37" s="134" t="s">
        <v>94</v>
      </c>
      <c r="J37" s="383" t="s">
        <v>55</v>
      </c>
      <c r="K37" s="132" t="s">
        <v>94</v>
      </c>
      <c r="L37" s="134" t="s">
        <v>94</v>
      </c>
      <c r="M37" s="232">
        <f t="shared" si="1"/>
        <v>5</v>
      </c>
      <c r="N37" s="232">
        <f t="shared" si="0"/>
        <v>8</v>
      </c>
      <c r="O37" s="18">
        <f t="shared" si="2"/>
        <v>0.625</v>
      </c>
    </row>
    <row r="38" spans="1:15" ht="12.75">
      <c r="A38" s="39"/>
      <c r="B38" s="34" t="s">
        <v>192</v>
      </c>
      <c r="C38" s="132" t="s">
        <v>94</v>
      </c>
      <c r="D38" s="187" t="s">
        <v>136</v>
      </c>
      <c r="E38" s="187" t="s">
        <v>136</v>
      </c>
      <c r="F38" s="373" t="s">
        <v>98</v>
      </c>
      <c r="G38" s="383" t="s">
        <v>55</v>
      </c>
      <c r="H38" s="188" t="s">
        <v>98</v>
      </c>
      <c r="I38" s="134" t="s">
        <v>94</v>
      </c>
      <c r="J38" s="383" t="s">
        <v>55</v>
      </c>
      <c r="K38" s="266" t="s">
        <v>109</v>
      </c>
      <c r="L38" s="185" t="s">
        <v>133</v>
      </c>
      <c r="M38" s="232">
        <f t="shared" si="1"/>
        <v>2</v>
      </c>
      <c r="N38" s="232">
        <f t="shared" si="0"/>
        <v>8</v>
      </c>
      <c r="O38" s="18">
        <f t="shared" si="2"/>
        <v>0.25</v>
      </c>
    </row>
    <row r="39" spans="1:15" ht="12.75">
      <c r="A39" s="39"/>
      <c r="B39" s="73" t="s">
        <v>193</v>
      </c>
      <c r="C39" s="132" t="s">
        <v>94</v>
      </c>
      <c r="D39" s="187" t="s">
        <v>58</v>
      </c>
      <c r="E39" s="378" t="s">
        <v>99</v>
      </c>
      <c r="F39" s="143" t="s">
        <v>17</v>
      </c>
      <c r="G39" s="383" t="s">
        <v>55</v>
      </c>
      <c r="H39" s="132" t="s">
        <v>94</v>
      </c>
      <c r="I39" s="134" t="s">
        <v>94</v>
      </c>
      <c r="J39" s="383" t="s">
        <v>55</v>
      </c>
      <c r="K39" s="266" t="s">
        <v>99</v>
      </c>
      <c r="L39" s="184" t="s">
        <v>103</v>
      </c>
      <c r="M39" s="232">
        <f t="shared" si="1"/>
        <v>3</v>
      </c>
      <c r="N39" s="232">
        <f t="shared" si="0"/>
        <v>7</v>
      </c>
      <c r="O39" s="18">
        <f t="shared" si="2"/>
        <v>0.42857142857142855</v>
      </c>
    </row>
    <row r="40" spans="1:15" ht="12.75">
      <c r="A40" s="39"/>
      <c r="B40" s="77" t="s">
        <v>194</v>
      </c>
      <c r="C40" s="188" t="s">
        <v>99</v>
      </c>
      <c r="D40" s="183" t="s">
        <v>99</v>
      </c>
      <c r="E40" s="133" t="s">
        <v>94</v>
      </c>
      <c r="F40" s="143" t="s">
        <v>17</v>
      </c>
      <c r="G40" s="385" t="s">
        <v>100</v>
      </c>
      <c r="H40" s="132" t="s">
        <v>94</v>
      </c>
      <c r="I40" s="134" t="s">
        <v>94</v>
      </c>
      <c r="J40" s="392" t="s">
        <v>99</v>
      </c>
      <c r="K40" s="132" t="s">
        <v>94</v>
      </c>
      <c r="L40" s="134" t="s">
        <v>94</v>
      </c>
      <c r="M40" s="232">
        <f t="shared" si="1"/>
        <v>5</v>
      </c>
      <c r="N40" s="232">
        <f t="shared" si="0"/>
        <v>9</v>
      </c>
      <c r="O40" s="18">
        <f t="shared" si="2"/>
        <v>0.5555555555555556</v>
      </c>
    </row>
    <row r="41" spans="1:15" ht="12.75">
      <c r="A41" s="74"/>
      <c r="B41" s="34" t="s">
        <v>195</v>
      </c>
      <c r="C41" s="132" t="s">
        <v>94</v>
      </c>
      <c r="D41" s="183" t="s">
        <v>98</v>
      </c>
      <c r="E41" s="133" t="s">
        <v>94</v>
      </c>
      <c r="F41" s="373" t="s">
        <v>98</v>
      </c>
      <c r="G41" s="384" t="s">
        <v>94</v>
      </c>
      <c r="H41" s="188" t="s">
        <v>173</v>
      </c>
      <c r="I41" s="134" t="s">
        <v>94</v>
      </c>
      <c r="J41" s="384" t="s">
        <v>94</v>
      </c>
      <c r="K41" s="132" t="s">
        <v>94</v>
      </c>
      <c r="L41" s="134" t="s">
        <v>94</v>
      </c>
      <c r="M41" s="232">
        <f t="shared" si="1"/>
        <v>7</v>
      </c>
      <c r="N41" s="232">
        <f t="shared" si="0"/>
        <v>10</v>
      </c>
      <c r="O41" s="18">
        <f t="shared" si="2"/>
        <v>0.7</v>
      </c>
    </row>
    <row r="42" spans="1:15" ht="12.75">
      <c r="A42" s="61">
        <v>7</v>
      </c>
      <c r="B42" s="34" t="s">
        <v>196</v>
      </c>
      <c r="C42" s="132" t="s">
        <v>94</v>
      </c>
      <c r="D42" s="183" t="s">
        <v>99</v>
      </c>
      <c r="E42" s="142" t="s">
        <v>17</v>
      </c>
      <c r="F42" s="143" t="s">
        <v>17</v>
      </c>
      <c r="G42" s="385" t="s">
        <v>173</v>
      </c>
      <c r="H42" s="188" t="s">
        <v>99</v>
      </c>
      <c r="I42" s="134" t="s">
        <v>94</v>
      </c>
      <c r="J42" s="155" t="s">
        <v>17</v>
      </c>
      <c r="K42" s="132" t="s">
        <v>94</v>
      </c>
      <c r="L42" s="134" t="s">
        <v>94</v>
      </c>
      <c r="M42" s="232">
        <f t="shared" si="1"/>
        <v>4</v>
      </c>
      <c r="N42" s="232">
        <f aca="true" t="shared" si="3" ref="N42:N58">10-(COUNTIF(C42:L42,"Direct")+COUNTIF(C42:L42,"ND"))</f>
        <v>7</v>
      </c>
      <c r="O42" s="18">
        <f t="shared" si="2"/>
        <v>0.5714285714285714</v>
      </c>
    </row>
    <row r="43" spans="1:15" ht="12.75">
      <c r="A43" s="39"/>
      <c r="B43" s="34" t="s">
        <v>197</v>
      </c>
      <c r="C43" s="241" t="s">
        <v>94</v>
      </c>
      <c r="D43" s="133" t="s">
        <v>94</v>
      </c>
      <c r="E43" s="133" t="s">
        <v>94</v>
      </c>
      <c r="F43" s="143" t="s">
        <v>17</v>
      </c>
      <c r="G43" s="385" t="s">
        <v>173</v>
      </c>
      <c r="H43" s="188" t="s">
        <v>103</v>
      </c>
      <c r="I43" s="134" t="s">
        <v>94</v>
      </c>
      <c r="J43" s="385" t="s">
        <v>98</v>
      </c>
      <c r="K43" s="132" t="s">
        <v>94</v>
      </c>
      <c r="L43" s="134" t="s">
        <v>94</v>
      </c>
      <c r="M43" s="232">
        <f t="shared" si="1"/>
        <v>6</v>
      </c>
      <c r="N43" s="232">
        <f t="shared" si="3"/>
        <v>9</v>
      </c>
      <c r="O43" s="18">
        <f t="shared" si="2"/>
        <v>0.6666666666666666</v>
      </c>
    </row>
    <row r="44" spans="1:15" ht="12.75">
      <c r="A44" s="39"/>
      <c r="B44" s="34" t="s">
        <v>198</v>
      </c>
      <c r="C44" s="188" t="s">
        <v>99</v>
      </c>
      <c r="D44" s="133" t="s">
        <v>94</v>
      </c>
      <c r="E44" s="183" t="s">
        <v>103</v>
      </c>
      <c r="F44" s="143" t="s">
        <v>17</v>
      </c>
      <c r="G44" s="384" t="s">
        <v>94</v>
      </c>
      <c r="H44" s="188" t="s">
        <v>103</v>
      </c>
      <c r="I44" s="134" t="s">
        <v>94</v>
      </c>
      <c r="J44" s="384" t="s">
        <v>94</v>
      </c>
      <c r="K44" s="132" t="s">
        <v>94</v>
      </c>
      <c r="L44" s="184" t="s">
        <v>99</v>
      </c>
      <c r="M44" s="232">
        <f t="shared" si="1"/>
        <v>5</v>
      </c>
      <c r="N44" s="232">
        <f t="shared" si="3"/>
        <v>9</v>
      </c>
      <c r="O44" s="18">
        <f t="shared" si="2"/>
        <v>0.5555555555555556</v>
      </c>
    </row>
    <row r="45" spans="1:15" ht="12.75">
      <c r="A45" s="74"/>
      <c r="B45" s="73" t="s">
        <v>18</v>
      </c>
      <c r="C45" s="234" t="s">
        <v>96</v>
      </c>
      <c r="D45" s="187" t="s">
        <v>58</v>
      </c>
      <c r="E45" s="377" t="s">
        <v>99</v>
      </c>
      <c r="F45" s="143" t="s">
        <v>17</v>
      </c>
      <c r="G45" s="385" t="s">
        <v>100</v>
      </c>
      <c r="H45" s="186" t="s">
        <v>133</v>
      </c>
      <c r="I45" s="134" t="s">
        <v>94</v>
      </c>
      <c r="J45" s="390" t="s">
        <v>133</v>
      </c>
      <c r="K45" s="188" t="s">
        <v>107</v>
      </c>
      <c r="L45" s="185" t="s">
        <v>133</v>
      </c>
      <c r="M45" s="232">
        <f t="shared" si="1"/>
        <v>1</v>
      </c>
      <c r="N45" s="232">
        <f t="shared" si="3"/>
        <v>9</v>
      </c>
      <c r="O45" s="18">
        <f t="shared" si="2"/>
        <v>0.1111111111111111</v>
      </c>
    </row>
    <row r="46" spans="1:15" ht="12.75">
      <c r="A46" s="61">
        <v>8</v>
      </c>
      <c r="B46" s="34" t="s">
        <v>8</v>
      </c>
      <c r="C46" s="264" t="s">
        <v>97</v>
      </c>
      <c r="D46" s="187" t="s">
        <v>58</v>
      </c>
      <c r="E46" s="187" t="s">
        <v>133</v>
      </c>
      <c r="F46" s="143" t="s">
        <v>17</v>
      </c>
      <c r="G46" s="383" t="s">
        <v>55</v>
      </c>
      <c r="H46" s="186" t="s">
        <v>133</v>
      </c>
      <c r="I46" s="134" t="s">
        <v>94</v>
      </c>
      <c r="J46" s="383" t="s">
        <v>55</v>
      </c>
      <c r="K46" s="132" t="s">
        <v>94</v>
      </c>
      <c r="L46" s="134" t="s">
        <v>94</v>
      </c>
      <c r="M46" s="232">
        <f t="shared" si="1"/>
        <v>3</v>
      </c>
      <c r="N46" s="232">
        <f t="shared" si="3"/>
        <v>7</v>
      </c>
      <c r="O46" s="18">
        <f t="shared" si="2"/>
        <v>0.42857142857142855</v>
      </c>
    </row>
    <row r="47" spans="1:15" ht="12.75">
      <c r="A47" s="39"/>
      <c r="B47" s="34" t="s">
        <v>199</v>
      </c>
      <c r="C47" s="132" t="s">
        <v>94</v>
      </c>
      <c r="D47" s="183" t="s">
        <v>128</v>
      </c>
      <c r="E47" s="133" t="s">
        <v>94</v>
      </c>
      <c r="F47" s="143" t="s">
        <v>17</v>
      </c>
      <c r="G47" s="383" t="s">
        <v>55</v>
      </c>
      <c r="H47" s="388" t="s">
        <v>55</v>
      </c>
      <c r="I47" s="134" t="s">
        <v>94</v>
      </c>
      <c r="J47" s="383" t="s">
        <v>55</v>
      </c>
      <c r="K47" s="132" t="s">
        <v>94</v>
      </c>
      <c r="L47" s="185" t="s">
        <v>136</v>
      </c>
      <c r="M47" s="232">
        <f t="shared" si="1"/>
        <v>4</v>
      </c>
      <c r="N47" s="232">
        <f t="shared" si="3"/>
        <v>6</v>
      </c>
      <c r="O47" s="18">
        <f t="shared" si="2"/>
        <v>0.6666666666666666</v>
      </c>
    </row>
    <row r="48" spans="1:15" ht="12.75">
      <c r="A48" s="39"/>
      <c r="B48" s="34" t="s">
        <v>17</v>
      </c>
      <c r="C48" s="132" t="s">
        <v>94</v>
      </c>
      <c r="D48" s="133" t="s">
        <v>94</v>
      </c>
      <c r="E48" s="133" t="s">
        <v>94</v>
      </c>
      <c r="F48" s="143" t="s">
        <v>17</v>
      </c>
      <c r="G48" s="385" t="s">
        <v>100</v>
      </c>
      <c r="H48" s="186" t="s">
        <v>58</v>
      </c>
      <c r="I48" s="134" t="s">
        <v>94</v>
      </c>
      <c r="J48" s="383" t="s">
        <v>55</v>
      </c>
      <c r="K48" s="186" t="s">
        <v>58</v>
      </c>
      <c r="L48" s="185" t="s">
        <v>136</v>
      </c>
      <c r="M48" s="232">
        <f t="shared" si="1"/>
        <v>4</v>
      </c>
      <c r="N48" s="232">
        <f t="shared" si="3"/>
        <v>8</v>
      </c>
      <c r="O48" s="18">
        <f t="shared" si="2"/>
        <v>0.5</v>
      </c>
    </row>
    <row r="49" spans="1:15" ht="12.75">
      <c r="A49" s="39"/>
      <c r="B49" s="34" t="s">
        <v>22</v>
      </c>
      <c r="C49" s="264" t="s">
        <v>101</v>
      </c>
      <c r="D49" s="183" t="s">
        <v>107</v>
      </c>
      <c r="E49" s="183" t="s">
        <v>109</v>
      </c>
      <c r="F49" s="143" t="s">
        <v>17</v>
      </c>
      <c r="G49" s="383" t="s">
        <v>55</v>
      </c>
      <c r="H49" s="188" t="s">
        <v>103</v>
      </c>
      <c r="I49" s="134" t="s">
        <v>94</v>
      </c>
      <c r="J49" s="383" t="s">
        <v>55</v>
      </c>
      <c r="K49" s="188" t="s">
        <v>103</v>
      </c>
      <c r="L49" s="134" t="s">
        <v>94</v>
      </c>
      <c r="M49" s="232">
        <f t="shared" si="1"/>
        <v>2</v>
      </c>
      <c r="N49" s="232">
        <f t="shared" si="3"/>
        <v>7</v>
      </c>
      <c r="O49" s="18">
        <f t="shared" si="2"/>
        <v>0.2857142857142857</v>
      </c>
    </row>
    <row r="50" spans="1:15" ht="12.75">
      <c r="A50" s="39"/>
      <c r="B50" s="65" t="s">
        <v>200</v>
      </c>
      <c r="C50" s="264" t="s">
        <v>95</v>
      </c>
      <c r="D50" s="187" t="s">
        <v>58</v>
      </c>
      <c r="E50" s="133" t="s">
        <v>94</v>
      </c>
      <c r="F50" s="143" t="s">
        <v>17</v>
      </c>
      <c r="G50" s="383" t="s">
        <v>55</v>
      </c>
      <c r="H50" s="186" t="s">
        <v>136</v>
      </c>
      <c r="I50" s="134" t="s">
        <v>94</v>
      </c>
      <c r="J50" s="383" t="s">
        <v>55</v>
      </c>
      <c r="K50" s="186" t="s">
        <v>58</v>
      </c>
      <c r="L50" s="134" t="s">
        <v>94</v>
      </c>
      <c r="M50" s="232">
        <f t="shared" si="1"/>
        <v>3</v>
      </c>
      <c r="N50" s="232">
        <f t="shared" si="3"/>
        <v>7</v>
      </c>
      <c r="O50" s="18">
        <f t="shared" si="2"/>
        <v>0.42857142857142855</v>
      </c>
    </row>
    <row r="51" spans="1:15" ht="12.75">
      <c r="A51" s="74"/>
      <c r="B51" s="34" t="s">
        <v>24</v>
      </c>
      <c r="C51" s="186" t="s">
        <v>58</v>
      </c>
      <c r="D51" s="142" t="s">
        <v>17</v>
      </c>
      <c r="E51" s="133" t="s">
        <v>94</v>
      </c>
      <c r="F51" s="143" t="s">
        <v>17</v>
      </c>
      <c r="G51" s="385" t="s">
        <v>128</v>
      </c>
      <c r="H51" s="186" t="s">
        <v>58</v>
      </c>
      <c r="I51" s="134" t="s">
        <v>94</v>
      </c>
      <c r="J51" s="383" t="s">
        <v>55</v>
      </c>
      <c r="K51" s="186" t="s">
        <v>58</v>
      </c>
      <c r="L51" s="185" t="s">
        <v>133</v>
      </c>
      <c r="M51" s="232">
        <f t="shared" si="1"/>
        <v>2</v>
      </c>
      <c r="N51" s="232">
        <f t="shared" si="3"/>
        <v>7</v>
      </c>
      <c r="O51" s="18">
        <f t="shared" si="2"/>
        <v>0.2857142857142857</v>
      </c>
    </row>
    <row r="52" spans="1:15" ht="12.75">
      <c r="A52" s="61">
        <v>9</v>
      </c>
      <c r="B52" s="34" t="s">
        <v>201</v>
      </c>
      <c r="C52" s="132" t="s">
        <v>94</v>
      </c>
      <c r="D52" s="187" t="s">
        <v>58</v>
      </c>
      <c r="E52" s="142" t="s">
        <v>17</v>
      </c>
      <c r="F52" s="143" t="s">
        <v>17</v>
      </c>
      <c r="G52" s="386" t="s">
        <v>157</v>
      </c>
      <c r="H52" s="132" t="s">
        <v>94</v>
      </c>
      <c r="I52" s="134" t="s">
        <v>94</v>
      </c>
      <c r="J52" s="384" t="s">
        <v>94</v>
      </c>
      <c r="K52" s="132" t="s">
        <v>94</v>
      </c>
      <c r="L52" s="134" t="s">
        <v>94</v>
      </c>
      <c r="M52" s="232">
        <f t="shared" si="1"/>
        <v>6</v>
      </c>
      <c r="N52" s="232">
        <f t="shared" si="3"/>
        <v>8</v>
      </c>
      <c r="O52" s="18">
        <f t="shared" si="2"/>
        <v>0.75</v>
      </c>
    </row>
    <row r="53" spans="1:15" ht="12.75">
      <c r="A53" s="39"/>
      <c r="B53" s="73" t="s">
        <v>202</v>
      </c>
      <c r="C53" s="132" t="s">
        <v>94</v>
      </c>
      <c r="D53" s="187" t="s">
        <v>58</v>
      </c>
      <c r="E53" s="187" t="s">
        <v>136</v>
      </c>
      <c r="F53" s="373" t="s">
        <v>98</v>
      </c>
      <c r="G53" s="383" t="s">
        <v>55</v>
      </c>
      <c r="H53" s="186" t="s">
        <v>136</v>
      </c>
      <c r="I53" s="134" t="s">
        <v>94</v>
      </c>
      <c r="J53" s="384" t="s">
        <v>94</v>
      </c>
      <c r="K53" s="186" t="s">
        <v>58</v>
      </c>
      <c r="L53" s="134" t="s">
        <v>94</v>
      </c>
      <c r="M53" s="232">
        <f t="shared" si="1"/>
        <v>4</v>
      </c>
      <c r="N53" s="232">
        <f t="shared" si="3"/>
        <v>9</v>
      </c>
      <c r="O53" s="18">
        <f t="shared" si="2"/>
        <v>0.4444444444444444</v>
      </c>
    </row>
    <row r="54" spans="1:15" ht="12.75">
      <c r="A54" s="39"/>
      <c r="B54" s="34" t="s">
        <v>203</v>
      </c>
      <c r="C54" s="132" t="s">
        <v>94</v>
      </c>
      <c r="D54" s="133" t="s">
        <v>94</v>
      </c>
      <c r="E54" s="142" t="s">
        <v>17</v>
      </c>
      <c r="F54" s="373" t="s">
        <v>98</v>
      </c>
      <c r="G54" s="383" t="s">
        <v>55</v>
      </c>
      <c r="H54" s="264" t="s">
        <v>97</v>
      </c>
      <c r="I54" s="134" t="s">
        <v>94</v>
      </c>
      <c r="J54" s="383" t="s">
        <v>55</v>
      </c>
      <c r="K54" s="132" t="s">
        <v>94</v>
      </c>
      <c r="L54" s="134" t="s">
        <v>94</v>
      </c>
      <c r="M54" s="232">
        <f t="shared" si="1"/>
        <v>5</v>
      </c>
      <c r="N54" s="232">
        <f t="shared" si="3"/>
        <v>7</v>
      </c>
      <c r="O54" s="18">
        <f t="shared" si="2"/>
        <v>0.7142857142857143</v>
      </c>
    </row>
    <row r="55" spans="1:15" ht="12.75">
      <c r="A55" s="74"/>
      <c r="B55" s="34" t="s">
        <v>204</v>
      </c>
      <c r="C55" s="132" t="s">
        <v>94</v>
      </c>
      <c r="D55" s="133" t="s">
        <v>94</v>
      </c>
      <c r="E55" s="377" t="s">
        <v>99</v>
      </c>
      <c r="F55" s="143" t="s">
        <v>17</v>
      </c>
      <c r="G55" s="383" t="s">
        <v>55</v>
      </c>
      <c r="H55" s="132" t="s">
        <v>94</v>
      </c>
      <c r="I55" s="134" t="s">
        <v>94</v>
      </c>
      <c r="J55" s="383" t="s">
        <v>55</v>
      </c>
      <c r="K55" s="132" t="s">
        <v>94</v>
      </c>
      <c r="L55" s="134" t="s">
        <v>94</v>
      </c>
      <c r="M55" s="232">
        <f t="shared" si="1"/>
        <v>6</v>
      </c>
      <c r="N55" s="232">
        <f t="shared" si="3"/>
        <v>7</v>
      </c>
      <c r="O55" s="18">
        <f t="shared" si="2"/>
        <v>0.8571428571428571</v>
      </c>
    </row>
    <row r="56" spans="1:15" ht="12.75">
      <c r="A56" s="61">
        <v>10</v>
      </c>
      <c r="B56" s="34" t="s">
        <v>7</v>
      </c>
      <c r="C56" s="132" t="s">
        <v>94</v>
      </c>
      <c r="D56" s="133" t="s">
        <v>94</v>
      </c>
      <c r="E56" s="187" t="s">
        <v>136</v>
      </c>
      <c r="F56" s="373" t="s">
        <v>98</v>
      </c>
      <c r="G56" s="384" t="s">
        <v>94</v>
      </c>
      <c r="H56" s="188" t="s">
        <v>128</v>
      </c>
      <c r="I56" s="134" t="s">
        <v>94</v>
      </c>
      <c r="J56" s="155" t="s">
        <v>17</v>
      </c>
      <c r="K56" s="186" t="s">
        <v>133</v>
      </c>
      <c r="L56" s="185" t="s">
        <v>133</v>
      </c>
      <c r="M56" s="232">
        <f t="shared" si="1"/>
        <v>4</v>
      </c>
      <c r="N56" s="232">
        <f t="shared" si="3"/>
        <v>9</v>
      </c>
      <c r="O56" s="18">
        <f t="shared" si="2"/>
        <v>0.4444444444444444</v>
      </c>
    </row>
    <row r="57" spans="1:15" ht="12.75">
      <c r="A57" s="39"/>
      <c r="B57" s="34" t="s">
        <v>13</v>
      </c>
      <c r="C57" s="132" t="s">
        <v>94</v>
      </c>
      <c r="D57" s="133" t="s">
        <v>94</v>
      </c>
      <c r="E57" s="183" t="s">
        <v>103</v>
      </c>
      <c r="F57" s="143" t="s">
        <v>17</v>
      </c>
      <c r="G57" s="383" t="s">
        <v>55</v>
      </c>
      <c r="H57" s="264" t="s">
        <v>97</v>
      </c>
      <c r="I57" s="134" t="s">
        <v>94</v>
      </c>
      <c r="J57" s="383" t="s">
        <v>55</v>
      </c>
      <c r="K57" s="188" t="s">
        <v>103</v>
      </c>
      <c r="L57" s="185" t="s">
        <v>133</v>
      </c>
      <c r="M57" s="232">
        <f t="shared" si="1"/>
        <v>3</v>
      </c>
      <c r="N57" s="232">
        <f t="shared" si="3"/>
        <v>7</v>
      </c>
      <c r="O57" s="18">
        <f t="shared" si="2"/>
        <v>0.42857142857142855</v>
      </c>
    </row>
    <row r="58" spans="1:15" ht="12.75">
      <c r="A58" s="39"/>
      <c r="B58" s="35" t="s">
        <v>205</v>
      </c>
      <c r="C58" s="132" t="s">
        <v>94</v>
      </c>
      <c r="D58" s="187" t="s">
        <v>136</v>
      </c>
      <c r="E58" s="183" t="s">
        <v>99</v>
      </c>
      <c r="F58" s="373" t="s">
        <v>98</v>
      </c>
      <c r="G58" s="385" t="s">
        <v>100</v>
      </c>
      <c r="H58" s="188" t="s">
        <v>264</v>
      </c>
      <c r="I58" s="134" t="s">
        <v>94</v>
      </c>
      <c r="J58" s="385" t="s">
        <v>264</v>
      </c>
      <c r="K58" s="132" t="s">
        <v>94</v>
      </c>
      <c r="L58" s="134" t="s">
        <v>94</v>
      </c>
      <c r="M58" s="232">
        <f t="shared" si="1"/>
        <v>4</v>
      </c>
      <c r="N58" s="232">
        <f t="shared" si="3"/>
        <v>10</v>
      </c>
      <c r="O58" s="18">
        <f t="shared" si="2"/>
        <v>0.4</v>
      </c>
    </row>
    <row r="59" spans="1:15" ht="13.5" thickBot="1">
      <c r="A59" s="32"/>
      <c r="B59" s="73" t="s">
        <v>206</v>
      </c>
      <c r="C59" s="229" t="s">
        <v>94</v>
      </c>
      <c r="D59" s="379" t="s">
        <v>136</v>
      </c>
      <c r="E59" s="379" t="s">
        <v>136</v>
      </c>
      <c r="F59" s="380" t="s">
        <v>107</v>
      </c>
      <c r="G59" s="387" t="s">
        <v>94</v>
      </c>
      <c r="H59" s="389" t="s">
        <v>107</v>
      </c>
      <c r="I59" s="216" t="s">
        <v>94</v>
      </c>
      <c r="J59" s="393" t="s">
        <v>107</v>
      </c>
      <c r="K59" s="229" t="s">
        <v>94</v>
      </c>
      <c r="L59" s="216" t="s">
        <v>94</v>
      </c>
      <c r="M59" s="233">
        <f t="shared" si="1"/>
        <v>5</v>
      </c>
      <c r="N59" s="233">
        <f>10-((COUNTIF(C59:L59,"Direct"))+COUNTIF(C59:L59,"ND"))</f>
        <v>10</v>
      </c>
      <c r="O59" s="19">
        <f t="shared" si="2"/>
        <v>0.5</v>
      </c>
    </row>
    <row r="60" spans="1:15" ht="13.5" thickBot="1">
      <c r="A60" s="40"/>
      <c r="B60" s="41" t="s">
        <v>42</v>
      </c>
      <c r="C60" s="6">
        <f>COUNTIF(C9:C59,"Flow")-COUNTIF(C22,"Flow")</f>
        <v>41</v>
      </c>
      <c r="D60" s="7">
        <f>COUNTIF(D9:D59,"Flow")-COUNTIF(D22,"Flow")</f>
        <v>17</v>
      </c>
      <c r="E60" s="7">
        <f aca="true" t="shared" si="4" ref="E60:L60">COUNTIF(E9:E59,"Flow")-COUNTIF(E22,"Flow")</f>
        <v>12</v>
      </c>
      <c r="F60" s="3">
        <f t="shared" si="4"/>
        <v>8</v>
      </c>
      <c r="G60" s="6">
        <f t="shared" si="4"/>
        <v>13</v>
      </c>
      <c r="H60" s="222">
        <f t="shared" si="4"/>
        <v>12</v>
      </c>
      <c r="I60" s="3">
        <f t="shared" si="4"/>
        <v>50</v>
      </c>
      <c r="J60" s="6">
        <f t="shared" si="4"/>
        <v>8</v>
      </c>
      <c r="K60" s="222">
        <f t="shared" si="4"/>
        <v>25</v>
      </c>
      <c r="L60" s="3">
        <f t="shared" si="4"/>
        <v>32</v>
      </c>
      <c r="M60" s="362">
        <f>SUM(C60:L60)</f>
        <v>218</v>
      </c>
      <c r="N60" s="351">
        <f>SUM(N9:N59)</f>
        <v>427</v>
      </c>
      <c r="O60" s="42">
        <f t="shared" si="2"/>
        <v>0.5105386416861827</v>
      </c>
    </row>
    <row r="61" spans="1:15" ht="13.5" thickBot="1">
      <c r="A61" s="37"/>
      <c r="B61" s="38" t="s">
        <v>53</v>
      </c>
      <c r="C61" s="6">
        <v>50</v>
      </c>
      <c r="D61" s="7">
        <v>39</v>
      </c>
      <c r="E61" s="43" t="s">
        <v>279</v>
      </c>
      <c r="F61" s="3">
        <v>30</v>
      </c>
      <c r="G61" s="30">
        <v>31</v>
      </c>
      <c r="H61" s="6">
        <v>50</v>
      </c>
      <c r="I61" s="66">
        <v>50</v>
      </c>
      <c r="J61" s="30">
        <v>35</v>
      </c>
      <c r="K61" s="6">
        <v>50</v>
      </c>
      <c r="L61" s="3">
        <v>25</v>
      </c>
      <c r="M61" s="190">
        <f>SUM(C61:L61)</f>
        <v>360</v>
      </c>
      <c r="N61" s="30"/>
      <c r="O61" s="20"/>
    </row>
    <row r="62" spans="1:15" ht="13.5" thickBot="1">
      <c r="A62" s="37"/>
      <c r="B62" s="44" t="s">
        <v>47</v>
      </c>
      <c r="C62" s="45">
        <f>C60/C61</f>
        <v>0.82</v>
      </c>
      <c r="D62" s="46">
        <f>D60/D61</f>
        <v>0.4358974358974359</v>
      </c>
      <c r="E62" s="407" t="s">
        <v>268</v>
      </c>
      <c r="F62" s="47">
        <f>F60/F61</f>
        <v>0.26666666666666666</v>
      </c>
      <c r="G62" s="21">
        <f aca="true" t="shared" si="5" ref="G62:L62">G60/G61</f>
        <v>0.41935483870967744</v>
      </c>
      <c r="H62" s="45">
        <f t="shared" si="5"/>
        <v>0.24</v>
      </c>
      <c r="I62" s="67">
        <f t="shared" si="5"/>
        <v>1</v>
      </c>
      <c r="J62" s="21">
        <f t="shared" si="5"/>
        <v>0.22857142857142856</v>
      </c>
      <c r="K62" s="45">
        <f t="shared" si="5"/>
        <v>0.5</v>
      </c>
      <c r="L62" s="47">
        <f t="shared" si="5"/>
        <v>1.28</v>
      </c>
      <c r="M62" s="364">
        <f>M60/M61</f>
        <v>0.6055555555555555</v>
      </c>
      <c r="N62" s="352"/>
      <c r="O62" s="21"/>
    </row>
    <row r="63" spans="1:15" ht="9.75" customHeight="1" hidden="1">
      <c r="A63" s="28"/>
      <c r="B63" s="2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3"/>
      <c r="N63" s="13"/>
      <c r="O63" s="59"/>
    </row>
    <row r="64" spans="2:15" ht="3" customHeight="1" hidden="1" thickBot="1">
      <c r="B64" s="10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9"/>
    </row>
    <row r="65" spans="1:15" ht="12.75" hidden="1">
      <c r="A65" s="23">
        <v>2</v>
      </c>
      <c r="B65" s="90" t="s">
        <v>60</v>
      </c>
      <c r="C65" s="23"/>
      <c r="D65" s="121"/>
      <c r="E65" s="87"/>
      <c r="F65" s="63"/>
      <c r="G65" s="246"/>
      <c r="H65" s="169" t="s">
        <v>110</v>
      </c>
      <c r="I65" s="170" t="s">
        <v>106</v>
      </c>
      <c r="J65" s="85"/>
      <c r="K65" s="171">
        <v>2003</v>
      </c>
      <c r="L65" s="63"/>
      <c r="M65" s="365"/>
      <c r="N65" s="48">
        <v>11</v>
      </c>
      <c r="O65" s="81" t="e">
        <f>#REF!/N65</f>
        <v>#REF!</v>
      </c>
    </row>
    <row r="66" spans="1:15" ht="12.75" hidden="1">
      <c r="A66" s="24">
        <v>2</v>
      </c>
      <c r="B66" s="91" t="s">
        <v>90</v>
      </c>
      <c r="C66" s="24"/>
      <c r="D66" s="75"/>
      <c r="E66" s="70"/>
      <c r="F66" s="140">
        <v>2005</v>
      </c>
      <c r="G66" s="247"/>
      <c r="H66" s="24"/>
      <c r="I66" s="31"/>
      <c r="J66" s="86"/>
      <c r="K66" s="24"/>
      <c r="L66" s="31"/>
      <c r="M66" s="363"/>
      <c r="N66" s="49">
        <v>11</v>
      </c>
      <c r="O66" s="82" t="e">
        <f>#REF!/N66</f>
        <v>#REF!</v>
      </c>
    </row>
    <row r="67" spans="1:15" ht="12.75" hidden="1">
      <c r="A67" s="24">
        <v>9</v>
      </c>
      <c r="B67" s="91" t="s">
        <v>27</v>
      </c>
      <c r="C67" s="24"/>
      <c r="D67" s="52" t="s">
        <v>94</v>
      </c>
      <c r="E67" s="70"/>
      <c r="F67" s="31"/>
      <c r="G67" s="248"/>
      <c r="H67" s="24"/>
      <c r="I67" s="31"/>
      <c r="J67" s="86"/>
      <c r="K67" s="157" t="s">
        <v>102</v>
      </c>
      <c r="L67" s="31"/>
      <c r="M67" s="363"/>
      <c r="N67" s="49">
        <v>11</v>
      </c>
      <c r="O67" s="82" t="e">
        <f>#REF!/N67</f>
        <v>#REF!</v>
      </c>
    </row>
    <row r="68" spans="1:15" ht="13.5" hidden="1" thickBot="1">
      <c r="A68" s="29">
        <v>9</v>
      </c>
      <c r="B68" s="123" t="s">
        <v>59</v>
      </c>
      <c r="C68" s="29"/>
      <c r="D68" s="72"/>
      <c r="E68" s="71"/>
      <c r="F68" s="84"/>
      <c r="G68" s="249"/>
      <c r="H68" s="29"/>
      <c r="I68" s="84"/>
      <c r="J68" s="122"/>
      <c r="K68" s="29"/>
      <c r="L68" s="84"/>
      <c r="M68" s="366"/>
      <c r="N68" s="51">
        <v>11</v>
      </c>
      <c r="O68" s="83" t="e">
        <f>#REF!/N68</f>
        <v>#REF!</v>
      </c>
    </row>
    <row r="69" spans="1:15" ht="13.5" hidden="1" thickBot="1">
      <c r="A69" s="32" t="s">
        <v>54</v>
      </c>
      <c r="B69" s="119" t="s">
        <v>61</v>
      </c>
      <c r="C69" s="6">
        <v>0</v>
      </c>
      <c r="D69" s="124">
        <v>1</v>
      </c>
      <c r="E69" s="179">
        <v>0</v>
      </c>
      <c r="F69" s="180">
        <v>0</v>
      </c>
      <c r="G69" s="250"/>
      <c r="H69" s="181">
        <v>0</v>
      </c>
      <c r="I69" s="179">
        <v>0</v>
      </c>
      <c r="J69" s="182">
        <v>0</v>
      </c>
      <c r="K69" s="181">
        <v>0</v>
      </c>
      <c r="L69" s="180">
        <v>0</v>
      </c>
      <c r="M69" s="367"/>
      <c r="N69" s="178">
        <f>SUM(N65:N68)</f>
        <v>44</v>
      </c>
      <c r="O69" s="120" t="e">
        <f>#REF!/N69</f>
        <v>#REF!</v>
      </c>
    </row>
    <row r="70" spans="1:14" ht="12" customHeight="1" hidden="1" thickBot="1">
      <c r="A70" s="25"/>
      <c r="B70" s="10"/>
      <c r="C70" s="11"/>
      <c r="D70" s="96"/>
      <c r="E70" s="11"/>
      <c r="F70" s="11"/>
      <c r="G70" s="11"/>
      <c r="H70" s="68"/>
      <c r="I70" s="11"/>
      <c r="J70" s="68"/>
      <c r="K70" s="68"/>
      <c r="L70" s="68"/>
      <c r="M70" s="50"/>
      <c r="N70" s="50"/>
    </row>
    <row r="71" spans="1:15" ht="12" customHeight="1" hidden="1">
      <c r="A71" s="23">
        <v>1</v>
      </c>
      <c r="B71" s="90" t="s">
        <v>64</v>
      </c>
      <c r="C71" s="161" t="s">
        <v>112</v>
      </c>
      <c r="D71" s="142" t="s">
        <v>17</v>
      </c>
      <c r="E71" s="172" t="s">
        <v>17</v>
      </c>
      <c r="F71" s="144" t="s">
        <v>17</v>
      </c>
      <c r="G71" s="251"/>
      <c r="H71" s="23"/>
      <c r="I71" s="153"/>
      <c r="J71" s="151" t="s">
        <v>17</v>
      </c>
      <c r="K71" s="23"/>
      <c r="L71" s="159" t="s">
        <v>17</v>
      </c>
      <c r="M71" s="365"/>
      <c r="N71" s="48">
        <v>4</v>
      </c>
      <c r="O71" s="17"/>
    </row>
    <row r="72" spans="1:15" ht="12.75" hidden="1">
      <c r="A72" s="39">
        <v>2</v>
      </c>
      <c r="B72" s="35" t="s">
        <v>30</v>
      </c>
      <c r="C72" s="162" t="s">
        <v>113</v>
      </c>
      <c r="D72" s="142" t="s">
        <v>17</v>
      </c>
      <c r="E72" s="142" t="s">
        <v>17</v>
      </c>
      <c r="F72" s="145" t="s">
        <v>17</v>
      </c>
      <c r="G72" s="252"/>
      <c r="H72" s="165" t="s">
        <v>116</v>
      </c>
      <c r="I72" s="93"/>
      <c r="J72" s="155" t="s">
        <v>17</v>
      </c>
      <c r="K72" s="74"/>
      <c r="L72" s="143" t="s">
        <v>17</v>
      </c>
      <c r="M72" s="368"/>
      <c r="N72" s="94">
        <v>5</v>
      </c>
      <c r="O72" s="95" t="e">
        <f>#REF!/N72</f>
        <v>#REF!</v>
      </c>
    </row>
    <row r="73" spans="1:15" ht="12.75" hidden="1">
      <c r="A73" s="24">
        <v>5</v>
      </c>
      <c r="B73" s="35" t="s">
        <v>68</v>
      </c>
      <c r="C73" s="138"/>
      <c r="D73" s="142" t="s">
        <v>17</v>
      </c>
      <c r="E73" s="142" t="s">
        <v>17</v>
      </c>
      <c r="F73" s="145" t="s">
        <v>17</v>
      </c>
      <c r="G73" s="252"/>
      <c r="H73" s="117"/>
      <c r="I73" s="93"/>
      <c r="J73" s="155" t="s">
        <v>17</v>
      </c>
      <c r="K73" s="74"/>
      <c r="L73" s="143" t="s">
        <v>17</v>
      </c>
      <c r="M73" s="368"/>
      <c r="N73" s="94">
        <v>4</v>
      </c>
      <c r="O73" s="95"/>
    </row>
    <row r="74" spans="1:15" ht="12.75" hidden="1">
      <c r="A74" s="24">
        <v>5</v>
      </c>
      <c r="B74" s="35" t="s">
        <v>69</v>
      </c>
      <c r="C74" s="138"/>
      <c r="D74" s="142" t="s">
        <v>17</v>
      </c>
      <c r="E74" s="142" t="s">
        <v>17</v>
      </c>
      <c r="F74" s="145" t="s">
        <v>17</v>
      </c>
      <c r="G74" s="252"/>
      <c r="H74" s="117"/>
      <c r="I74" s="93"/>
      <c r="J74" s="155" t="s">
        <v>17</v>
      </c>
      <c r="K74" s="74"/>
      <c r="L74" s="143" t="s">
        <v>17</v>
      </c>
      <c r="M74" s="368"/>
      <c r="N74" s="94">
        <v>4</v>
      </c>
      <c r="O74" s="95"/>
    </row>
    <row r="75" spans="1:15" ht="12.75" hidden="1">
      <c r="A75" s="24">
        <v>5</v>
      </c>
      <c r="B75" s="35" t="s">
        <v>70</v>
      </c>
      <c r="C75" s="138"/>
      <c r="D75" s="142" t="s">
        <v>17</v>
      </c>
      <c r="E75" s="142" t="s">
        <v>17</v>
      </c>
      <c r="F75" s="145" t="s">
        <v>17</v>
      </c>
      <c r="G75" s="252"/>
      <c r="H75" s="117"/>
      <c r="I75" s="93"/>
      <c r="J75" s="155" t="s">
        <v>17</v>
      </c>
      <c r="K75" s="74"/>
      <c r="L75" s="143" t="s">
        <v>17</v>
      </c>
      <c r="M75" s="368"/>
      <c r="N75" s="94">
        <v>4</v>
      </c>
      <c r="O75" s="95"/>
    </row>
    <row r="76" spans="1:15" ht="12.75" hidden="1">
      <c r="A76" s="24">
        <v>5</v>
      </c>
      <c r="B76" s="35" t="s">
        <v>71</v>
      </c>
      <c r="C76" s="138"/>
      <c r="D76" s="142" t="s">
        <v>17</v>
      </c>
      <c r="E76" s="142" t="s">
        <v>17</v>
      </c>
      <c r="F76" s="145" t="s">
        <v>17</v>
      </c>
      <c r="G76" s="252"/>
      <c r="H76" s="117"/>
      <c r="I76" s="93"/>
      <c r="J76" s="155" t="s">
        <v>17</v>
      </c>
      <c r="K76" s="74"/>
      <c r="L76" s="143" t="s">
        <v>17</v>
      </c>
      <c r="M76" s="368"/>
      <c r="N76" s="94">
        <v>5</v>
      </c>
      <c r="O76" s="95"/>
    </row>
    <row r="77" spans="1:15" ht="12.75" hidden="1">
      <c r="A77" s="24">
        <v>5</v>
      </c>
      <c r="B77" s="35" t="s">
        <v>72</v>
      </c>
      <c r="C77" s="138"/>
      <c r="D77" s="142" t="s">
        <v>17</v>
      </c>
      <c r="E77" s="142" t="s">
        <v>17</v>
      </c>
      <c r="F77" s="145" t="s">
        <v>17</v>
      </c>
      <c r="G77" s="252"/>
      <c r="H77" s="117"/>
      <c r="I77" s="93"/>
      <c r="J77" s="155" t="s">
        <v>17</v>
      </c>
      <c r="K77" s="74"/>
      <c r="L77" s="143" t="s">
        <v>17</v>
      </c>
      <c r="M77" s="368"/>
      <c r="N77" s="94">
        <v>4</v>
      </c>
      <c r="O77" s="95"/>
    </row>
    <row r="78" spans="1:15" ht="12.75" hidden="1">
      <c r="A78" s="61">
        <v>6</v>
      </c>
      <c r="B78" s="34" t="s">
        <v>25</v>
      </c>
      <c r="C78" s="168" t="s">
        <v>119</v>
      </c>
      <c r="D78" s="142" t="s">
        <v>17</v>
      </c>
      <c r="E78" s="142" t="s">
        <v>17</v>
      </c>
      <c r="F78" s="145" t="s">
        <v>17</v>
      </c>
      <c r="G78" s="252"/>
      <c r="H78" s="24"/>
      <c r="I78" s="69"/>
      <c r="J78" s="155" t="s">
        <v>17</v>
      </c>
      <c r="K78" s="167" t="s">
        <v>117</v>
      </c>
      <c r="L78" s="143" t="s">
        <v>17</v>
      </c>
      <c r="M78" s="363"/>
      <c r="N78" s="49">
        <v>4</v>
      </c>
      <c r="O78" s="18" t="e">
        <f>#REF!/N78</f>
        <v>#REF!</v>
      </c>
    </row>
    <row r="79" spans="1:15" ht="12.75" hidden="1">
      <c r="A79" s="61">
        <v>8</v>
      </c>
      <c r="B79" s="34" t="s">
        <v>32</v>
      </c>
      <c r="C79" s="132" t="s">
        <v>118</v>
      </c>
      <c r="D79" s="142" t="s">
        <v>17</v>
      </c>
      <c r="E79" s="142" t="s">
        <v>17</v>
      </c>
      <c r="F79" s="145" t="s">
        <v>17</v>
      </c>
      <c r="G79" s="252"/>
      <c r="I79" s="69"/>
      <c r="J79" s="155" t="s">
        <v>17</v>
      </c>
      <c r="K79" s="24"/>
      <c r="L79" s="143" t="s">
        <v>17</v>
      </c>
      <c r="M79" s="363"/>
      <c r="N79" s="49">
        <v>4</v>
      </c>
      <c r="O79" s="18" t="e">
        <f>#REF!/N79</f>
        <v>#REF!</v>
      </c>
    </row>
    <row r="80" spans="1:15" ht="12.75" hidden="1">
      <c r="A80" s="24">
        <v>9</v>
      </c>
      <c r="B80" s="34" t="s">
        <v>56</v>
      </c>
      <c r="C80" s="136">
        <v>2007</v>
      </c>
      <c r="D80" s="141" t="s">
        <v>120</v>
      </c>
      <c r="E80" s="142" t="s">
        <v>17</v>
      </c>
      <c r="F80" s="145" t="s">
        <v>17</v>
      </c>
      <c r="G80" s="252"/>
      <c r="H80" s="24"/>
      <c r="I80" s="69"/>
      <c r="J80" s="155" t="s">
        <v>17</v>
      </c>
      <c r="K80" s="24"/>
      <c r="L80" s="143" t="s">
        <v>17</v>
      </c>
      <c r="M80" s="363"/>
      <c r="N80" s="49">
        <v>5</v>
      </c>
      <c r="O80" s="18" t="e">
        <f>#REF!/N80</f>
        <v>#REF!</v>
      </c>
    </row>
    <row r="81" spans="1:15" ht="12.75" hidden="1">
      <c r="A81" s="24">
        <v>9</v>
      </c>
      <c r="B81" s="34" t="s">
        <v>62</v>
      </c>
      <c r="C81" s="136">
        <v>2008</v>
      </c>
      <c r="D81" s="142" t="s">
        <v>17</v>
      </c>
      <c r="E81" s="142" t="s">
        <v>17</v>
      </c>
      <c r="F81" s="145" t="s">
        <v>17</v>
      </c>
      <c r="G81" s="252"/>
      <c r="H81" s="173" t="s">
        <v>108</v>
      </c>
      <c r="I81" s="69"/>
      <c r="J81" s="155" t="s">
        <v>17</v>
      </c>
      <c r="K81" s="24"/>
      <c r="L81" s="143" t="s">
        <v>17</v>
      </c>
      <c r="M81" s="363"/>
      <c r="N81" s="49">
        <v>4</v>
      </c>
      <c r="O81" s="18"/>
    </row>
    <row r="82" spans="1:15" ht="12.75" hidden="1">
      <c r="A82" s="24">
        <v>9</v>
      </c>
      <c r="B82" s="34" t="s">
        <v>73</v>
      </c>
      <c r="C82" s="135"/>
      <c r="D82" s="142" t="s">
        <v>17</v>
      </c>
      <c r="E82" s="142" t="s">
        <v>17</v>
      </c>
      <c r="F82" s="145" t="s">
        <v>17</v>
      </c>
      <c r="G82" s="252"/>
      <c r="H82" s="24"/>
      <c r="I82" s="69"/>
      <c r="J82" s="155" t="s">
        <v>17</v>
      </c>
      <c r="K82" s="24"/>
      <c r="L82" s="143" t="s">
        <v>17</v>
      </c>
      <c r="M82" s="363"/>
      <c r="N82" s="49">
        <v>4</v>
      </c>
      <c r="O82" s="18"/>
    </row>
    <row r="83" spans="1:15" ht="12.75" hidden="1">
      <c r="A83" s="24">
        <v>9</v>
      </c>
      <c r="B83" s="34" t="s">
        <v>26</v>
      </c>
      <c r="C83" s="150" t="s">
        <v>114</v>
      </c>
      <c r="D83" s="141" t="s">
        <v>121</v>
      </c>
      <c r="E83" s="149" t="s">
        <v>104</v>
      </c>
      <c r="F83" s="145" t="s">
        <v>17</v>
      </c>
      <c r="G83" s="252"/>
      <c r="H83" s="164" t="s">
        <v>115</v>
      </c>
      <c r="I83" s="166" t="s">
        <v>117</v>
      </c>
      <c r="J83" s="155" t="s">
        <v>17</v>
      </c>
      <c r="K83" s="54" t="s">
        <v>94</v>
      </c>
      <c r="L83" s="160" t="s">
        <v>111</v>
      </c>
      <c r="M83" s="363"/>
      <c r="N83" s="49">
        <v>8</v>
      </c>
      <c r="O83" s="18" t="e">
        <f>#REF!/N83</f>
        <v>#REF!</v>
      </c>
    </row>
    <row r="84" spans="1:15" ht="12.75" hidden="1">
      <c r="A84" s="24">
        <v>9</v>
      </c>
      <c r="B84" s="34" t="s">
        <v>28</v>
      </c>
      <c r="C84" s="136">
        <v>2008</v>
      </c>
      <c r="D84" s="142" t="s">
        <v>17</v>
      </c>
      <c r="E84" s="142" t="s">
        <v>17</v>
      </c>
      <c r="F84" s="145" t="s">
        <v>17</v>
      </c>
      <c r="G84" s="252"/>
      <c r="H84" s="163">
        <v>2006</v>
      </c>
      <c r="I84" s="174" t="s">
        <v>102</v>
      </c>
      <c r="J84" s="155" t="s">
        <v>17</v>
      </c>
      <c r="K84" s="175" t="s">
        <v>102</v>
      </c>
      <c r="L84" s="143" t="s">
        <v>17</v>
      </c>
      <c r="M84" s="363"/>
      <c r="N84" s="49">
        <v>4</v>
      </c>
      <c r="O84" s="18" t="e">
        <f>#REF!/N84</f>
        <v>#REF!</v>
      </c>
    </row>
    <row r="85" spans="1:15" ht="12.75" hidden="1">
      <c r="A85" s="24">
        <v>9</v>
      </c>
      <c r="B85" s="34" t="s">
        <v>74</v>
      </c>
      <c r="C85" s="135"/>
      <c r="D85" s="142" t="s">
        <v>17</v>
      </c>
      <c r="E85" s="142" t="s">
        <v>17</v>
      </c>
      <c r="F85" s="145" t="s">
        <v>17</v>
      </c>
      <c r="G85" s="252"/>
      <c r="H85" s="173" t="s">
        <v>104</v>
      </c>
      <c r="I85" s="76"/>
      <c r="J85" s="155" t="s">
        <v>17</v>
      </c>
      <c r="K85" s="118"/>
      <c r="L85" s="143" t="s">
        <v>17</v>
      </c>
      <c r="M85" s="363"/>
      <c r="N85" s="49">
        <v>4</v>
      </c>
      <c r="O85" s="18"/>
    </row>
    <row r="86" spans="1:15" ht="12.75" hidden="1">
      <c r="A86" s="24">
        <v>9</v>
      </c>
      <c r="B86" s="34" t="s">
        <v>33</v>
      </c>
      <c r="C86" s="132" t="s">
        <v>94</v>
      </c>
      <c r="D86" s="142" t="s">
        <v>17</v>
      </c>
      <c r="E86" s="142">
        <v>2007</v>
      </c>
      <c r="F86" s="145" t="s">
        <v>17</v>
      </c>
      <c r="G86" s="252"/>
      <c r="H86" s="173" t="s">
        <v>122</v>
      </c>
      <c r="I86" s="69"/>
      <c r="J86" s="155" t="s">
        <v>17</v>
      </c>
      <c r="K86" s="54" t="s">
        <v>94</v>
      </c>
      <c r="L86" s="143" t="s">
        <v>17</v>
      </c>
      <c r="M86" s="363"/>
      <c r="N86" s="49">
        <v>5</v>
      </c>
      <c r="O86" s="18" t="e">
        <f>#REF!/N86</f>
        <v>#REF!</v>
      </c>
    </row>
    <row r="87" spans="1:15" ht="12.75" hidden="1">
      <c r="A87" s="24">
        <v>10</v>
      </c>
      <c r="B87" s="34" t="s">
        <v>75</v>
      </c>
      <c r="C87" s="137"/>
      <c r="D87" s="142" t="s">
        <v>17</v>
      </c>
      <c r="E87" s="142" t="s">
        <v>17</v>
      </c>
      <c r="F87" s="145" t="s">
        <v>17</v>
      </c>
      <c r="G87" s="252"/>
      <c r="H87" s="24"/>
      <c r="I87" s="69"/>
      <c r="J87" s="155" t="s">
        <v>17</v>
      </c>
      <c r="K87" s="78"/>
      <c r="L87" s="143" t="s">
        <v>17</v>
      </c>
      <c r="M87" s="363"/>
      <c r="N87" s="49">
        <v>4</v>
      </c>
      <c r="O87" s="18"/>
    </row>
    <row r="88" spans="1:15" ht="12.75" hidden="1">
      <c r="A88" s="24">
        <v>10</v>
      </c>
      <c r="B88" s="34" t="s">
        <v>76</v>
      </c>
      <c r="C88" s="137"/>
      <c r="D88" s="142" t="s">
        <v>17</v>
      </c>
      <c r="E88" s="142" t="s">
        <v>17</v>
      </c>
      <c r="F88" s="145" t="s">
        <v>17</v>
      </c>
      <c r="G88" s="252"/>
      <c r="H88" s="24"/>
      <c r="I88" s="69"/>
      <c r="J88" s="155" t="s">
        <v>17</v>
      </c>
      <c r="K88" s="175" t="s">
        <v>105</v>
      </c>
      <c r="L88" s="143" t="s">
        <v>17</v>
      </c>
      <c r="M88" s="363"/>
      <c r="N88" s="49">
        <v>4</v>
      </c>
      <c r="O88" s="18"/>
    </row>
    <row r="89" spans="1:15" ht="12.75" hidden="1">
      <c r="A89" s="24">
        <v>10</v>
      </c>
      <c r="B89" s="34" t="s">
        <v>66</v>
      </c>
      <c r="C89" s="137"/>
      <c r="D89" s="142" t="s">
        <v>17</v>
      </c>
      <c r="E89" s="142" t="s">
        <v>17</v>
      </c>
      <c r="F89" s="145" t="s">
        <v>17</v>
      </c>
      <c r="G89" s="252"/>
      <c r="H89" s="24"/>
      <c r="I89" s="69"/>
      <c r="J89" s="155" t="s">
        <v>17</v>
      </c>
      <c r="K89" s="78"/>
      <c r="L89" s="143" t="s">
        <v>17</v>
      </c>
      <c r="M89" s="363"/>
      <c r="N89" s="49">
        <v>4</v>
      </c>
      <c r="O89" s="18"/>
    </row>
    <row r="90" spans="1:15" ht="12.75" hidden="1">
      <c r="A90" s="24">
        <v>10</v>
      </c>
      <c r="B90" s="34" t="s">
        <v>65</v>
      </c>
      <c r="C90" s="135"/>
      <c r="D90" s="142" t="s">
        <v>17</v>
      </c>
      <c r="E90" s="142" t="s">
        <v>17</v>
      </c>
      <c r="F90" s="145" t="s">
        <v>17</v>
      </c>
      <c r="G90" s="252"/>
      <c r="H90" s="24"/>
      <c r="I90" s="69"/>
      <c r="J90" s="155" t="s">
        <v>17</v>
      </c>
      <c r="K90" s="24"/>
      <c r="L90" s="143" t="s">
        <v>17</v>
      </c>
      <c r="M90" s="363"/>
      <c r="N90" s="49">
        <v>4</v>
      </c>
      <c r="O90" s="18"/>
    </row>
    <row r="91" spans="1:15" ht="12.75" hidden="1">
      <c r="A91" s="24">
        <v>10</v>
      </c>
      <c r="B91" s="34" t="s">
        <v>77</v>
      </c>
      <c r="C91" s="137"/>
      <c r="D91" s="142" t="s">
        <v>17</v>
      </c>
      <c r="E91" s="142" t="s">
        <v>17</v>
      </c>
      <c r="F91" s="145" t="s">
        <v>17</v>
      </c>
      <c r="G91" s="252"/>
      <c r="H91" s="173" t="s">
        <v>123</v>
      </c>
      <c r="I91" s="69"/>
      <c r="J91" s="155" t="s">
        <v>17</v>
      </c>
      <c r="K91" s="78"/>
      <c r="L91" s="143" t="s">
        <v>17</v>
      </c>
      <c r="M91" s="363"/>
      <c r="N91" s="49">
        <v>4</v>
      </c>
      <c r="O91" s="18"/>
    </row>
    <row r="92" spans="1:15" ht="12.75" hidden="1">
      <c r="A92" s="24">
        <v>10</v>
      </c>
      <c r="B92" s="34" t="s">
        <v>35</v>
      </c>
      <c r="C92" s="135" t="s">
        <v>54</v>
      </c>
      <c r="D92" s="142" t="s">
        <v>17</v>
      </c>
      <c r="E92" s="142" t="s">
        <v>17</v>
      </c>
      <c r="F92" s="145" t="s">
        <v>17</v>
      </c>
      <c r="G92" s="252"/>
      <c r="H92" s="53" t="s">
        <v>94</v>
      </c>
      <c r="I92" s="69"/>
      <c r="J92" s="155" t="s">
        <v>17</v>
      </c>
      <c r="K92" s="5"/>
      <c r="L92" s="143" t="s">
        <v>17</v>
      </c>
      <c r="M92" s="363"/>
      <c r="N92" s="49">
        <v>4</v>
      </c>
      <c r="O92" s="18" t="e">
        <f>#REF!/N92</f>
        <v>#REF!</v>
      </c>
    </row>
    <row r="93" spans="1:15" ht="12.75" hidden="1">
      <c r="A93" s="24">
        <v>10</v>
      </c>
      <c r="B93" s="77" t="s">
        <v>78</v>
      </c>
      <c r="C93" s="146"/>
      <c r="D93" s="142" t="s">
        <v>17</v>
      </c>
      <c r="E93" s="142" t="s">
        <v>17</v>
      </c>
      <c r="F93" s="145" t="s">
        <v>17</v>
      </c>
      <c r="G93" s="252"/>
      <c r="H93" s="177">
        <v>2006</v>
      </c>
      <c r="I93" s="62"/>
      <c r="J93" s="155" t="s">
        <v>17</v>
      </c>
      <c r="K93" s="5"/>
      <c r="L93" s="143" t="s">
        <v>17</v>
      </c>
      <c r="M93" s="363"/>
      <c r="N93" s="49">
        <v>4</v>
      </c>
      <c r="O93" s="18"/>
    </row>
    <row r="94" spans="1:15" ht="12.75" hidden="1">
      <c r="A94" s="24">
        <v>10</v>
      </c>
      <c r="B94" s="77" t="s">
        <v>92</v>
      </c>
      <c r="C94" s="156">
        <v>2007</v>
      </c>
      <c r="D94" s="142" t="s">
        <v>17</v>
      </c>
      <c r="E94" s="142" t="s">
        <v>17</v>
      </c>
      <c r="F94" s="145" t="s">
        <v>17</v>
      </c>
      <c r="G94" s="252"/>
      <c r="H94" s="115"/>
      <c r="I94" s="62"/>
      <c r="J94" s="155" t="s">
        <v>17</v>
      </c>
      <c r="K94" s="5"/>
      <c r="L94" s="143" t="s">
        <v>17</v>
      </c>
      <c r="M94" s="363"/>
      <c r="N94" s="49">
        <v>4</v>
      </c>
      <c r="O94" s="18"/>
    </row>
    <row r="95" spans="1:15" ht="12.75" hidden="1">
      <c r="A95" s="24">
        <v>10</v>
      </c>
      <c r="B95" s="77" t="s">
        <v>63</v>
      </c>
      <c r="C95" s="146"/>
      <c r="D95" s="142" t="s">
        <v>17</v>
      </c>
      <c r="E95" s="142" t="s">
        <v>17</v>
      </c>
      <c r="F95" s="145" t="s">
        <v>17</v>
      </c>
      <c r="G95" s="252"/>
      <c r="H95" s="115"/>
      <c r="I95" s="62"/>
      <c r="J95" s="155" t="s">
        <v>17</v>
      </c>
      <c r="K95" s="5"/>
      <c r="L95" s="143" t="s">
        <v>17</v>
      </c>
      <c r="M95" s="363"/>
      <c r="N95" s="49">
        <v>4</v>
      </c>
      <c r="O95" s="18"/>
    </row>
    <row r="96" spans="1:15" ht="12.75" hidden="1">
      <c r="A96" s="24">
        <v>10</v>
      </c>
      <c r="B96" s="77" t="s">
        <v>79</v>
      </c>
      <c r="C96" s="146"/>
      <c r="D96" s="142" t="s">
        <v>17</v>
      </c>
      <c r="E96" s="142" t="s">
        <v>17</v>
      </c>
      <c r="F96" s="145" t="s">
        <v>17</v>
      </c>
      <c r="G96" s="252"/>
      <c r="H96" s="115"/>
      <c r="I96" s="62"/>
      <c r="J96" s="155" t="s">
        <v>17</v>
      </c>
      <c r="K96" s="5"/>
      <c r="L96" s="143" t="s">
        <v>17</v>
      </c>
      <c r="M96" s="363"/>
      <c r="N96" s="49">
        <v>4</v>
      </c>
      <c r="O96" s="18"/>
    </row>
    <row r="97" spans="1:15" ht="12.75" hidden="1">
      <c r="A97" s="24">
        <v>10</v>
      </c>
      <c r="B97" s="77" t="s">
        <v>80</v>
      </c>
      <c r="C97" s="146"/>
      <c r="D97" s="142" t="s">
        <v>17</v>
      </c>
      <c r="E97" s="142" t="s">
        <v>17</v>
      </c>
      <c r="F97" s="145" t="s">
        <v>17</v>
      </c>
      <c r="G97" s="252"/>
      <c r="H97" s="115"/>
      <c r="I97" s="62"/>
      <c r="J97" s="155" t="s">
        <v>17</v>
      </c>
      <c r="K97" s="5"/>
      <c r="L97" s="143" t="s">
        <v>17</v>
      </c>
      <c r="M97" s="363"/>
      <c r="N97" s="49">
        <v>4</v>
      </c>
      <c r="O97" s="18"/>
    </row>
    <row r="98" spans="1:15" ht="12.75" hidden="1">
      <c r="A98" s="24">
        <v>10</v>
      </c>
      <c r="B98" s="77" t="s">
        <v>29</v>
      </c>
      <c r="C98" s="146"/>
      <c r="D98" s="142" t="s">
        <v>17</v>
      </c>
      <c r="E98" s="142" t="s">
        <v>17</v>
      </c>
      <c r="F98" s="145" t="s">
        <v>17</v>
      </c>
      <c r="G98" s="252"/>
      <c r="H98" s="114" t="s">
        <v>94</v>
      </c>
      <c r="I98" s="176">
        <v>2006</v>
      </c>
      <c r="J98" s="155" t="s">
        <v>17</v>
      </c>
      <c r="K98" s="24"/>
      <c r="L98" s="143" t="s">
        <v>17</v>
      </c>
      <c r="M98" s="363"/>
      <c r="N98" s="49">
        <v>4</v>
      </c>
      <c r="O98" s="18" t="e">
        <f>#REF!/N98</f>
        <v>#REF!</v>
      </c>
    </row>
    <row r="99" spans="1:15" ht="12.75" hidden="1">
      <c r="A99" s="24">
        <v>10</v>
      </c>
      <c r="B99" s="77" t="s">
        <v>67</v>
      </c>
      <c r="C99" s="176">
        <v>2007</v>
      </c>
      <c r="D99" s="142" t="s">
        <v>17</v>
      </c>
      <c r="E99" s="142" t="s">
        <v>17</v>
      </c>
      <c r="F99" s="145" t="s">
        <v>17</v>
      </c>
      <c r="G99" s="252"/>
      <c r="H99" s="115"/>
      <c r="I99" s="62"/>
      <c r="J99" s="155" t="s">
        <v>17</v>
      </c>
      <c r="K99" s="24"/>
      <c r="L99" s="143" t="s">
        <v>17</v>
      </c>
      <c r="M99" s="369"/>
      <c r="N99" s="89">
        <v>4</v>
      </c>
      <c r="O99" s="92"/>
    </row>
    <row r="100" spans="1:15" ht="12.75" hidden="1">
      <c r="A100" s="24">
        <v>10</v>
      </c>
      <c r="B100" s="91" t="s">
        <v>31</v>
      </c>
      <c r="C100" s="132" t="s">
        <v>94</v>
      </c>
      <c r="D100" s="142" t="s">
        <v>17</v>
      </c>
      <c r="E100" s="142" t="s">
        <v>17</v>
      </c>
      <c r="F100" s="145" t="s">
        <v>17</v>
      </c>
      <c r="G100" s="252"/>
      <c r="H100" s="79"/>
      <c r="I100" s="69"/>
      <c r="J100" s="155" t="s">
        <v>17</v>
      </c>
      <c r="K100" s="24"/>
      <c r="L100" s="143" t="s">
        <v>17</v>
      </c>
      <c r="M100" s="369"/>
      <c r="N100" s="89">
        <v>4</v>
      </c>
      <c r="O100" s="92"/>
    </row>
    <row r="101" spans="1:15" ht="13.5" hidden="1" thickBot="1">
      <c r="A101" s="24">
        <v>10</v>
      </c>
      <c r="B101" s="91" t="s">
        <v>81</v>
      </c>
      <c r="C101" s="139"/>
      <c r="D101" s="147" t="s">
        <v>17</v>
      </c>
      <c r="E101" s="147" t="s">
        <v>17</v>
      </c>
      <c r="F101" s="148" t="s">
        <v>17</v>
      </c>
      <c r="G101" s="253"/>
      <c r="H101" s="116"/>
      <c r="I101" s="154"/>
      <c r="J101" s="152" t="s">
        <v>17</v>
      </c>
      <c r="K101" s="32"/>
      <c r="L101" s="158" t="s">
        <v>17</v>
      </c>
      <c r="M101" s="370"/>
      <c r="N101" s="51">
        <v>4</v>
      </c>
      <c r="O101" s="19"/>
    </row>
    <row r="102" spans="1:15" ht="13.5" hidden="1" thickBot="1">
      <c r="A102" s="37"/>
      <c r="B102" s="36" t="s">
        <v>43</v>
      </c>
      <c r="C102" s="6">
        <v>3</v>
      </c>
      <c r="D102" s="7">
        <f aca="true" t="shared" si="6" ref="D102:L102">COUNTIF(D72:D92,"Flowing")</f>
        <v>0</v>
      </c>
      <c r="E102" s="7">
        <f t="shared" si="6"/>
        <v>0</v>
      </c>
      <c r="F102" s="3">
        <f t="shared" si="6"/>
        <v>0</v>
      </c>
      <c r="G102" s="190"/>
      <c r="H102" s="6">
        <v>2</v>
      </c>
      <c r="I102" s="66">
        <f t="shared" si="6"/>
        <v>0</v>
      </c>
      <c r="J102" s="30">
        <f t="shared" si="6"/>
        <v>0</v>
      </c>
      <c r="K102" s="6">
        <v>2</v>
      </c>
      <c r="L102" s="7">
        <f t="shared" si="6"/>
        <v>0</v>
      </c>
      <c r="M102" s="127"/>
      <c r="N102" s="6">
        <f>SUM(N72:N101)</f>
        <v>128</v>
      </c>
      <c r="O102" s="21" t="e">
        <f>#REF!/N102</f>
        <v>#REF!</v>
      </c>
    </row>
    <row r="103" spans="2:14" ht="12.75" hidden="1">
      <c r="B103" s="10"/>
      <c r="C103" s="128"/>
      <c r="D103" s="15"/>
      <c r="E103" s="15"/>
      <c r="F103" s="129"/>
      <c r="G103" s="15"/>
      <c r="H103" s="16"/>
      <c r="I103" s="16"/>
      <c r="J103" s="15"/>
      <c r="K103" s="12"/>
      <c r="L103" s="15"/>
      <c r="M103" s="12"/>
      <c r="N103" s="12"/>
    </row>
    <row r="104" spans="1:15" s="1" customFormat="1" ht="13.5" hidden="1" thickBot="1">
      <c r="A104" s="4"/>
      <c r="B104" s="38" t="s">
        <v>34</v>
      </c>
      <c r="C104" s="6">
        <f>SUM(C102,C69,C60)</f>
        <v>44</v>
      </c>
      <c r="D104" s="7">
        <f>SUM(D102,D69,D60)</f>
        <v>18</v>
      </c>
      <c r="E104" s="7">
        <f>SUM(E102,E69,E60)</f>
        <v>12</v>
      </c>
      <c r="F104" s="3">
        <f>SUM(F102,F69,F60)</f>
        <v>8</v>
      </c>
      <c r="G104" s="190"/>
      <c r="H104" s="6">
        <f>H60+COUNTIF(H67,"Flowing")+H102</f>
        <v>14</v>
      </c>
      <c r="I104" s="7">
        <f>I60+COUNTIF(I67,"Flowing")+I102</f>
        <v>50</v>
      </c>
      <c r="J104" s="30">
        <f>J60+COUNTIF(J67,"Flowing")+J102</f>
        <v>8</v>
      </c>
      <c r="K104" s="6">
        <f>K60+COUNTIF(K67,"Flowing")+K102</f>
        <v>27</v>
      </c>
      <c r="L104" s="7">
        <f>L60+COUNTIF(L67,"Flowing")+L102</f>
        <v>32</v>
      </c>
      <c r="M104" s="127"/>
      <c r="N104" s="6">
        <f>N60+N67+N102</f>
        <v>566</v>
      </c>
      <c r="O104" s="20" t="e">
        <f>#REF!/N104</f>
        <v>#REF!</v>
      </c>
    </row>
    <row r="105" spans="1:15" s="1" customFormat="1" ht="12.75" hidden="1">
      <c r="A105" s="10"/>
      <c r="B105" s="10"/>
      <c r="C105" s="130"/>
      <c r="D105" s="14"/>
      <c r="E105" s="14"/>
      <c r="F105" s="131"/>
      <c r="G105" s="14"/>
      <c r="H105" s="14"/>
      <c r="I105" s="14"/>
      <c r="J105" s="14"/>
      <c r="K105" s="14"/>
      <c r="L105" s="14"/>
      <c r="M105" s="14"/>
      <c r="N105" s="14"/>
      <c r="O105" s="80"/>
    </row>
    <row r="106" spans="1:15" s="1" customFormat="1" ht="12.75" hidden="1">
      <c r="A106" s="98" t="s">
        <v>89</v>
      </c>
      <c r="B106" s="112"/>
      <c r="C106" s="103"/>
      <c r="D106" s="99"/>
      <c r="E106" s="99"/>
      <c r="F106" s="104"/>
      <c r="G106" s="254"/>
      <c r="H106" s="103"/>
      <c r="I106" s="99"/>
      <c r="J106" s="109"/>
      <c r="K106" s="103"/>
      <c r="L106" s="104"/>
      <c r="M106" s="254"/>
      <c r="N106" s="103"/>
      <c r="O106" s="81"/>
    </row>
    <row r="107" spans="1:15" s="1" customFormat="1" ht="12.75" hidden="1">
      <c r="A107" s="100"/>
      <c r="B107" s="88" t="s">
        <v>85</v>
      </c>
      <c r="C107" s="105"/>
      <c r="D107" s="97"/>
      <c r="E107" s="97"/>
      <c r="F107" s="106"/>
      <c r="G107" s="255"/>
      <c r="H107" s="105"/>
      <c r="I107" s="97"/>
      <c r="J107" s="110"/>
      <c r="K107" s="105"/>
      <c r="L107" s="106"/>
      <c r="M107" s="255"/>
      <c r="N107" s="105"/>
      <c r="O107" s="82"/>
    </row>
    <row r="108" spans="1:15" s="1" customFormat="1" ht="12.75" hidden="1">
      <c r="A108" s="100"/>
      <c r="B108" s="88" t="s">
        <v>86</v>
      </c>
      <c r="C108" s="105"/>
      <c r="D108" s="97"/>
      <c r="E108" s="97"/>
      <c r="F108" s="106"/>
      <c r="G108" s="255"/>
      <c r="H108" s="105"/>
      <c r="I108" s="97"/>
      <c r="J108" s="110"/>
      <c r="K108" s="105"/>
      <c r="L108" s="106"/>
      <c r="M108" s="255"/>
      <c r="N108" s="105"/>
      <c r="O108" s="82"/>
    </row>
    <row r="109" spans="1:15" s="1" customFormat="1" ht="12.75" hidden="1">
      <c r="A109" s="100"/>
      <c r="B109" s="88" t="s">
        <v>87</v>
      </c>
      <c r="C109" s="105"/>
      <c r="D109" s="97"/>
      <c r="E109" s="97"/>
      <c r="F109" s="106"/>
      <c r="G109" s="255"/>
      <c r="H109" s="105"/>
      <c r="I109" s="97"/>
      <c r="J109" s="110"/>
      <c r="K109" s="105"/>
      <c r="L109" s="106"/>
      <c r="M109" s="255"/>
      <c r="N109" s="105"/>
      <c r="O109" s="82"/>
    </row>
    <row r="110" spans="1:15" s="1" customFormat="1" ht="12.75" hidden="1">
      <c r="A110" s="100"/>
      <c r="B110" s="88" t="s">
        <v>88</v>
      </c>
      <c r="C110" s="105"/>
      <c r="D110" s="97"/>
      <c r="E110" s="97"/>
      <c r="F110" s="106"/>
      <c r="G110" s="255"/>
      <c r="H110" s="105"/>
      <c r="I110" s="97"/>
      <c r="J110" s="110"/>
      <c r="K110" s="105"/>
      <c r="L110" s="106"/>
      <c r="M110" s="255"/>
      <c r="N110" s="105"/>
      <c r="O110" s="82"/>
    </row>
    <row r="111" spans="1:15" s="1" customFormat="1" ht="12.75" hidden="1">
      <c r="A111" s="100"/>
      <c r="B111" s="88" t="s">
        <v>84</v>
      </c>
      <c r="C111" s="105"/>
      <c r="D111" s="97"/>
      <c r="E111" s="97"/>
      <c r="F111" s="106"/>
      <c r="G111" s="255"/>
      <c r="H111" s="105"/>
      <c r="I111" s="97"/>
      <c r="J111" s="110"/>
      <c r="K111" s="105"/>
      <c r="L111" s="106"/>
      <c r="M111" s="255"/>
      <c r="N111" s="105"/>
      <c r="O111" s="82"/>
    </row>
    <row r="112" spans="1:15" s="1" customFormat="1" ht="12.75" hidden="1">
      <c r="A112" s="100"/>
      <c r="B112" s="88" t="s">
        <v>82</v>
      </c>
      <c r="C112" s="105"/>
      <c r="D112" s="97"/>
      <c r="E112" s="97"/>
      <c r="F112" s="106"/>
      <c r="G112" s="255"/>
      <c r="H112" s="105"/>
      <c r="I112" s="97"/>
      <c r="J112" s="110"/>
      <c r="K112" s="105"/>
      <c r="L112" s="106"/>
      <c r="M112" s="255"/>
      <c r="N112" s="105"/>
      <c r="O112" s="82"/>
    </row>
    <row r="113" spans="1:15" s="1" customFormat="1" ht="13.5" hidden="1" thickBot="1">
      <c r="A113" s="101"/>
      <c r="B113" s="113" t="s">
        <v>83</v>
      </c>
      <c r="C113" s="107"/>
      <c r="D113" s="102"/>
      <c r="E113" s="102"/>
      <c r="F113" s="108"/>
      <c r="G113" s="256"/>
      <c r="H113" s="107"/>
      <c r="I113" s="102"/>
      <c r="J113" s="111"/>
      <c r="K113" s="107"/>
      <c r="L113" s="108"/>
      <c r="M113" s="256"/>
      <c r="N113" s="107"/>
      <c r="O113" s="83"/>
    </row>
    <row r="114" ht="12.75">
      <c r="C114" s="2" t="str">
        <f>"Data collected for data flows between 01/01/2004 and "&amp;$C$129</f>
        <v>Data collected for data flows between 01/01/2004 and 6/30/2011</v>
      </c>
    </row>
    <row r="115" ht="12.75">
      <c r="C115" s="2" t="s">
        <v>284</v>
      </c>
    </row>
    <row r="116" ht="12.75">
      <c r="C116" s="2" t="s">
        <v>283</v>
      </c>
    </row>
    <row r="118" spans="3:11" ht="12.75">
      <c r="C118" s="133" t="s">
        <v>94</v>
      </c>
      <c r="D118" s="22" t="s">
        <v>125</v>
      </c>
      <c r="K118" s="12"/>
    </row>
    <row r="119" spans="3:11" ht="12.75">
      <c r="C119" s="55" t="s">
        <v>55</v>
      </c>
      <c r="D119" s="22" t="s">
        <v>280</v>
      </c>
      <c r="K119" s="15"/>
    </row>
    <row r="120" spans="3:4" ht="12.75">
      <c r="C120" s="142" t="s">
        <v>17</v>
      </c>
      <c r="D120" s="22" t="s">
        <v>126</v>
      </c>
    </row>
    <row r="121" spans="3:4" ht="12.75">
      <c r="C121" s="183" t="s">
        <v>274</v>
      </c>
      <c r="D121" s="22" t="s">
        <v>278</v>
      </c>
    </row>
    <row r="122" spans="3:4" ht="12.75">
      <c r="C122" s="183" t="s">
        <v>128</v>
      </c>
      <c r="D122" s="22" t="s">
        <v>275</v>
      </c>
    </row>
    <row r="123" spans="3:7" ht="12.75" customHeight="1">
      <c r="C123" s="187" t="s">
        <v>58</v>
      </c>
      <c r="D123" s="22" t="s">
        <v>167</v>
      </c>
      <c r="F123" s="57"/>
      <c r="G123" s="57"/>
    </row>
    <row r="124" spans="3:7" ht="12.75" customHeight="1">
      <c r="C124" s="189" t="s">
        <v>136</v>
      </c>
      <c r="D124" s="22" t="s">
        <v>129</v>
      </c>
      <c r="E124" s="56"/>
      <c r="F124" s="58"/>
      <c r="G124" s="58"/>
    </row>
    <row r="125" spans="3:7" ht="12.75" customHeight="1">
      <c r="C125" s="187" t="s">
        <v>133</v>
      </c>
      <c r="D125" s="22" t="s">
        <v>127</v>
      </c>
      <c r="E125" s="56"/>
      <c r="F125" s="57"/>
      <c r="G125" s="57"/>
    </row>
    <row r="126" spans="5:7" ht="12.75">
      <c r="E126" s="56"/>
      <c r="F126" s="58"/>
      <c r="G126" s="58"/>
    </row>
    <row r="127" spans="3:7" ht="18" hidden="1">
      <c r="C127" s="64" t="s">
        <v>124</v>
      </c>
      <c r="E127" s="56"/>
      <c r="F127" s="57"/>
      <c r="G127" s="57"/>
    </row>
    <row r="128" ht="12.75">
      <c r="E128" s="56"/>
    </row>
    <row r="129" spans="3:5" ht="12.75" hidden="1">
      <c r="C129" s="347" t="s">
        <v>276</v>
      </c>
      <c r="D129" s="348" t="s">
        <v>267</v>
      </c>
      <c r="E129" s="349"/>
    </row>
  </sheetData>
  <sheetProtection/>
  <autoFilter ref="A8:O62"/>
  <mergeCells count="9">
    <mergeCell ref="N7:N8"/>
    <mergeCell ref="O7:O8"/>
    <mergeCell ref="A7:A8"/>
    <mergeCell ref="M7:M8"/>
    <mergeCell ref="K3:L3"/>
    <mergeCell ref="C7:L7"/>
    <mergeCell ref="B7:B8"/>
    <mergeCell ref="H3:I3"/>
    <mergeCell ref="C3:F3"/>
  </mergeCells>
  <hyperlinks>
    <hyperlink ref="I1" r:id="rId1" display="Updates should be sent to: kaufman.michael@epa.gov"/>
  </hyperlinks>
  <printOptions horizontalCentered="1"/>
  <pageMargins left="0.15" right="0.15" top="0.24" bottom="0.31" header="0.25" footer="0.17"/>
  <pageSetup fitToHeight="1" fitToWidth="1" horizontalDpi="600" verticalDpi="600" orientation="landscape" scale="60" r:id="rId2"/>
  <headerFooter alignWithMargins="0">
    <oddFooter>&amp;Rpage &amp;P of &amp;N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37.7109375" style="2" bestFit="1" customWidth="1"/>
    <col min="3" max="5" width="13.421875" style="2" customWidth="1"/>
    <col min="6" max="6" width="15.28125" style="2" customWidth="1"/>
    <col min="7" max="12" width="13.421875" style="2" customWidth="1"/>
    <col min="13" max="14" width="9.7109375" style="2" customWidth="1"/>
    <col min="15" max="15" width="8.28125" style="8" bestFit="1" customWidth="1"/>
    <col min="16" max="16" width="10.7109375" style="2" customWidth="1"/>
    <col min="17" max="16384" width="9.140625" style="2" customWidth="1"/>
  </cols>
  <sheetData>
    <row r="1" spans="1:14" ht="22.5">
      <c r="A1" s="346" t="s">
        <v>285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8.25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 t="s">
        <v>54</v>
      </c>
    </row>
    <row r="3" spans="1:14" ht="13.5">
      <c r="A3" s="26"/>
      <c r="B3" s="210" t="s">
        <v>49</v>
      </c>
      <c r="C3" s="410" t="s">
        <v>48</v>
      </c>
      <c r="D3" s="417"/>
      <c r="E3" s="417"/>
      <c r="F3" s="411"/>
      <c r="G3" s="257" t="s">
        <v>93</v>
      </c>
      <c r="H3" s="410" t="s">
        <v>50</v>
      </c>
      <c r="I3" s="411"/>
      <c r="J3" s="198" t="s">
        <v>51</v>
      </c>
      <c r="K3" s="410" t="s">
        <v>52</v>
      </c>
      <c r="L3" s="411"/>
      <c r="M3" s="26"/>
      <c r="N3" s="26"/>
    </row>
    <row r="4" spans="1:14" ht="13.5">
      <c r="A4" s="28"/>
      <c r="B4" s="210" t="s">
        <v>135</v>
      </c>
      <c r="C4" s="196" t="s">
        <v>6</v>
      </c>
      <c r="D4" s="191" t="s">
        <v>1</v>
      </c>
      <c r="E4" s="191" t="s">
        <v>5</v>
      </c>
      <c r="F4" s="265" t="s">
        <v>159</v>
      </c>
      <c r="G4" s="196" t="s">
        <v>57</v>
      </c>
      <c r="H4" s="196" t="s">
        <v>3</v>
      </c>
      <c r="I4" s="197" t="s">
        <v>156</v>
      </c>
      <c r="J4" s="199" t="s">
        <v>4</v>
      </c>
      <c r="K4" s="196" t="s">
        <v>0</v>
      </c>
      <c r="L4" s="197" t="s">
        <v>2</v>
      </c>
      <c r="M4" s="26"/>
      <c r="N4" s="26"/>
    </row>
    <row r="5" spans="1:14" ht="13.5">
      <c r="A5" s="212"/>
      <c r="B5" s="211" t="s">
        <v>137</v>
      </c>
      <c r="C5" s="203" t="s">
        <v>131</v>
      </c>
      <c r="D5" s="192" t="s">
        <v>132</v>
      </c>
      <c r="E5" s="192" t="s">
        <v>131</v>
      </c>
      <c r="F5" s="193">
        <v>2012</v>
      </c>
      <c r="G5" s="203">
        <v>2014</v>
      </c>
      <c r="H5" s="203">
        <v>2012</v>
      </c>
      <c r="I5" s="193" t="s">
        <v>131</v>
      </c>
      <c r="J5" s="204" t="s">
        <v>132</v>
      </c>
      <c r="K5" s="203" t="s">
        <v>131</v>
      </c>
      <c r="L5" s="193" t="s">
        <v>131</v>
      </c>
      <c r="M5" s="26"/>
      <c r="N5" s="26"/>
    </row>
    <row r="6" spans="1:14" ht="14.25" thickBot="1">
      <c r="A6" s="212"/>
      <c r="B6" s="211" t="s">
        <v>282</v>
      </c>
      <c r="C6" s="132"/>
      <c r="D6" s="183"/>
      <c r="E6" s="133"/>
      <c r="F6" s="184"/>
      <c r="G6" s="385"/>
      <c r="H6" s="188"/>
      <c r="I6" s="134"/>
      <c r="J6" s="385"/>
      <c r="K6" s="188"/>
      <c r="L6" s="134"/>
      <c r="M6" s="26"/>
      <c r="N6" s="26"/>
    </row>
    <row r="7" spans="1:15" s="1" customFormat="1" ht="13.5" customHeight="1" thickBot="1">
      <c r="A7" s="418" t="s">
        <v>134</v>
      </c>
      <c r="B7" s="418" t="s">
        <v>150</v>
      </c>
      <c r="C7" s="422" t="s">
        <v>44</v>
      </c>
      <c r="D7" s="413"/>
      <c r="E7" s="413"/>
      <c r="F7" s="413"/>
      <c r="G7" s="413"/>
      <c r="H7" s="413"/>
      <c r="I7" s="413"/>
      <c r="J7" s="413"/>
      <c r="K7" s="413"/>
      <c r="L7" s="423"/>
      <c r="M7" s="418" t="s">
        <v>152</v>
      </c>
      <c r="N7" s="418" t="s">
        <v>151</v>
      </c>
      <c r="O7" s="420" t="s">
        <v>91</v>
      </c>
    </row>
    <row r="8" spans="1:15" ht="32.25" customHeight="1" thickBot="1">
      <c r="A8" s="419"/>
      <c r="B8" s="419"/>
      <c r="C8" s="208" t="s">
        <v>40</v>
      </c>
      <c r="D8" s="206" t="s">
        <v>37</v>
      </c>
      <c r="E8" s="206" t="s">
        <v>37</v>
      </c>
      <c r="F8" s="207" t="s">
        <v>41</v>
      </c>
      <c r="G8" s="205" t="s">
        <v>36</v>
      </c>
      <c r="H8" s="205" t="s">
        <v>37</v>
      </c>
      <c r="I8" s="215" t="s">
        <v>39</v>
      </c>
      <c r="J8" s="194" t="s">
        <v>36</v>
      </c>
      <c r="K8" s="205" t="s">
        <v>38</v>
      </c>
      <c r="L8" s="209" t="s">
        <v>39</v>
      </c>
      <c r="M8" s="419"/>
      <c r="N8" s="419"/>
      <c r="O8" s="421"/>
    </row>
    <row r="9" spans="1:15" ht="12.75">
      <c r="A9" s="85">
        <v>2</v>
      </c>
      <c r="B9" s="33" t="s">
        <v>60</v>
      </c>
      <c r="C9" s="241" t="s">
        <v>94</v>
      </c>
      <c r="D9" s="121"/>
      <c r="E9" s="87"/>
      <c r="F9" s="63"/>
      <c r="G9" s="125"/>
      <c r="H9" s="238" t="s">
        <v>58</v>
      </c>
      <c r="I9" s="219"/>
      <c r="J9" s="85"/>
      <c r="K9" s="220"/>
      <c r="L9" s="404" t="s">
        <v>58</v>
      </c>
      <c r="M9" s="217">
        <f>COUNTIF(C9:L9,"Flow")</f>
        <v>1</v>
      </c>
      <c r="N9" s="200">
        <f>10-(COUNTIF(C9:L9,"Direct")+COUNTIF(C9:L9,"ND"))</f>
        <v>10</v>
      </c>
      <c r="O9" s="17">
        <f aca="true" t="shared" si="0" ref="O9:O14">M9/N9</f>
        <v>0.1</v>
      </c>
    </row>
    <row r="10" spans="1:15" ht="12.75">
      <c r="A10" s="86">
        <v>2</v>
      </c>
      <c r="B10" s="34" t="s">
        <v>90</v>
      </c>
      <c r="C10" s="241" t="s">
        <v>94</v>
      </c>
      <c r="D10" s="75"/>
      <c r="E10" s="70"/>
      <c r="F10" s="218"/>
      <c r="G10" s="60"/>
      <c r="H10" s="24"/>
      <c r="I10" s="31"/>
      <c r="J10" s="86"/>
      <c r="K10" s="24"/>
      <c r="L10" s="69"/>
      <c r="M10" s="201">
        <f>COUNTIF(C10:L10,"Flow")</f>
        <v>1</v>
      </c>
      <c r="N10" s="201">
        <f>10-(COUNTIF(C10:L10,"Direct")+COUNTIF(C10:L10,"ND"))</f>
        <v>10</v>
      </c>
      <c r="O10" s="18">
        <f t="shared" si="0"/>
        <v>0.1</v>
      </c>
    </row>
    <row r="11" spans="1:15" ht="12.75">
      <c r="A11" s="86">
        <v>9</v>
      </c>
      <c r="B11" s="34" t="s">
        <v>266</v>
      </c>
      <c r="C11" s="241" t="s">
        <v>94</v>
      </c>
      <c r="D11" s="75"/>
      <c r="E11" s="70"/>
      <c r="F11" s="218"/>
      <c r="G11" s="60"/>
      <c r="H11" s="24"/>
      <c r="I11" s="31"/>
      <c r="J11" s="86"/>
      <c r="K11" s="24"/>
      <c r="L11" s="69"/>
      <c r="M11" s="201">
        <f>COUNTIF(C11:L11,"Flow")</f>
        <v>1</v>
      </c>
      <c r="N11" s="201">
        <f>10-(COUNTIF(C11:L11,"Direct")+COUNTIF(C11:L11,"ND"))</f>
        <v>10</v>
      </c>
      <c r="O11" s="18">
        <f t="shared" si="0"/>
        <v>0.1</v>
      </c>
    </row>
    <row r="12" spans="1:15" ht="12.75">
      <c r="A12" s="86">
        <v>9</v>
      </c>
      <c r="B12" s="34" t="s">
        <v>27</v>
      </c>
      <c r="C12" s="241" t="s">
        <v>94</v>
      </c>
      <c r="D12" s="133" t="s">
        <v>94</v>
      </c>
      <c r="E12" s="70"/>
      <c r="F12" s="241" t="s">
        <v>94</v>
      </c>
      <c r="G12" s="60"/>
      <c r="H12" s="24"/>
      <c r="I12" s="31"/>
      <c r="J12" s="86"/>
      <c r="K12" s="221"/>
      <c r="L12" s="69"/>
      <c r="M12" s="201">
        <f>COUNTIF(C12:L12,"Flow")</f>
        <v>3</v>
      </c>
      <c r="N12" s="201">
        <f>10-(COUNTIF(C12:L12,"Direct")+COUNTIF(C12:L12,"ND"))</f>
        <v>10</v>
      </c>
      <c r="O12" s="18">
        <f t="shared" si="0"/>
        <v>0.3</v>
      </c>
    </row>
    <row r="13" spans="1:15" ht="13.5" thickBot="1">
      <c r="A13" s="122">
        <v>9</v>
      </c>
      <c r="B13" s="228" t="s">
        <v>59</v>
      </c>
      <c r="C13" s="241" t="s">
        <v>94</v>
      </c>
      <c r="D13" s="133" t="s">
        <v>94</v>
      </c>
      <c r="E13" s="71"/>
      <c r="F13" s="84"/>
      <c r="G13" s="126"/>
      <c r="H13" s="29"/>
      <c r="I13" s="84"/>
      <c r="J13" s="122"/>
      <c r="K13" s="29"/>
      <c r="L13" s="154"/>
      <c r="M13" s="202">
        <f>COUNTIF(C13:L13,"Flow")</f>
        <v>2</v>
      </c>
      <c r="N13" s="202">
        <f>10-((COUNTIF(C13:L13,"Direct"))+COUNTIF(C13:L13,"ND"))</f>
        <v>10</v>
      </c>
      <c r="O13" s="19">
        <f t="shared" si="0"/>
        <v>0.2</v>
      </c>
    </row>
    <row r="14" spans="1:15" ht="13.5" thickBot="1">
      <c r="A14" s="32" t="s">
        <v>54</v>
      </c>
      <c r="B14" s="119" t="s">
        <v>61</v>
      </c>
      <c r="C14" s="6">
        <f>COUNTIF(C9:C13,"Flow")</f>
        <v>5</v>
      </c>
      <c r="D14" s="127">
        <f aca="true" t="shared" si="1" ref="D14:L14">COUNTIF(D9:D13,"Flow")</f>
        <v>2</v>
      </c>
      <c r="E14" s="190">
        <f t="shared" si="1"/>
        <v>0</v>
      </c>
      <c r="F14" s="3">
        <f t="shared" si="1"/>
        <v>1</v>
      </c>
      <c r="G14" s="222">
        <f t="shared" si="1"/>
        <v>0</v>
      </c>
      <c r="H14" s="222">
        <f t="shared" si="1"/>
        <v>0</v>
      </c>
      <c r="I14" s="3">
        <f t="shared" si="1"/>
        <v>0</v>
      </c>
      <c r="J14" s="6">
        <f t="shared" si="1"/>
        <v>0</v>
      </c>
      <c r="K14" s="6">
        <f t="shared" si="1"/>
        <v>0</v>
      </c>
      <c r="L14" s="190">
        <f t="shared" si="1"/>
        <v>0</v>
      </c>
      <c r="M14" s="405">
        <f>SUM(M9:M13)</f>
        <v>8</v>
      </c>
      <c r="N14" s="178">
        <f>SUM(N9:N13)</f>
        <v>50</v>
      </c>
      <c r="O14" s="120">
        <f t="shared" si="0"/>
        <v>0.16</v>
      </c>
    </row>
    <row r="15" ht="12.75">
      <c r="C15" s="2" t="str">
        <f>"Data collected for data flows between 01/01/2004 and "&amp;States!$C$129</f>
        <v>Data collected for data flows between 01/01/2004 and 6/30/2011</v>
      </c>
    </row>
    <row r="16" ht="12.75">
      <c r="C16" s="2" t="s">
        <v>284</v>
      </c>
    </row>
    <row r="18" spans="3:11" ht="12.75">
      <c r="C18" s="133" t="s">
        <v>94</v>
      </c>
      <c r="D18" s="22" t="s">
        <v>125</v>
      </c>
      <c r="K18" s="12"/>
    </row>
    <row r="19" spans="3:11" ht="12.75">
      <c r="C19" s="55" t="s">
        <v>55</v>
      </c>
      <c r="D19" s="22" t="s">
        <v>280</v>
      </c>
      <c r="K19" s="15"/>
    </row>
    <row r="20" spans="3:4" ht="12.75">
      <c r="C20" s="142" t="s">
        <v>17</v>
      </c>
      <c r="D20" s="22" t="s">
        <v>126</v>
      </c>
    </row>
    <row r="21" spans="3:4" ht="12.75">
      <c r="C21" s="183" t="s">
        <v>274</v>
      </c>
      <c r="D21" s="22" t="s">
        <v>278</v>
      </c>
    </row>
    <row r="22" spans="3:4" ht="12.75">
      <c r="C22" s="183" t="s">
        <v>128</v>
      </c>
      <c r="D22" s="22" t="s">
        <v>275</v>
      </c>
    </row>
    <row r="23" spans="3:7" ht="12.75" customHeight="1">
      <c r="C23" s="187" t="s">
        <v>58</v>
      </c>
      <c r="D23" s="22" t="s">
        <v>167</v>
      </c>
      <c r="F23" s="57"/>
      <c r="G23" s="57"/>
    </row>
    <row r="24" spans="3:7" ht="12.75" customHeight="1">
      <c r="C24" s="189" t="s">
        <v>136</v>
      </c>
      <c r="D24" s="22" t="s">
        <v>129</v>
      </c>
      <c r="E24" s="56"/>
      <c r="F24" s="58"/>
      <c r="G24" s="58"/>
    </row>
    <row r="25" spans="3:7" ht="12.75" customHeight="1">
      <c r="C25" s="187" t="s">
        <v>133</v>
      </c>
      <c r="D25" s="22" t="s">
        <v>127</v>
      </c>
      <c r="E25" s="56"/>
      <c r="F25" s="57"/>
      <c r="G25" s="57"/>
    </row>
    <row r="26" spans="5:7" ht="12.75">
      <c r="E26" s="56"/>
      <c r="F26" s="58"/>
      <c r="G26" s="58"/>
    </row>
    <row r="27" spans="3:7" ht="18">
      <c r="C27" s="64"/>
      <c r="E27" s="56"/>
      <c r="F27" s="57"/>
      <c r="G27" s="57"/>
    </row>
    <row r="28" ht="12.75">
      <c r="E28" s="56"/>
    </row>
  </sheetData>
  <sheetProtection/>
  <mergeCells count="9">
    <mergeCell ref="C3:F3"/>
    <mergeCell ref="H3:I3"/>
    <mergeCell ref="C7:L7"/>
    <mergeCell ref="K3:L3"/>
    <mergeCell ref="O7:O8"/>
    <mergeCell ref="N7:N8"/>
    <mergeCell ref="M7:M8"/>
    <mergeCell ref="A7:A8"/>
    <mergeCell ref="B7:B8"/>
  </mergeCells>
  <printOptions horizontalCentered="1"/>
  <pageMargins left="0.25" right="0.2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8515625" style="268" customWidth="1"/>
    <col min="2" max="2" width="50.140625" style="268" customWidth="1"/>
    <col min="3" max="5" width="13.421875" style="268" customWidth="1"/>
    <col min="6" max="6" width="15.00390625" style="268" customWidth="1"/>
    <col min="7" max="12" width="13.421875" style="268" customWidth="1"/>
    <col min="13" max="14" width="9.00390625" style="268" customWidth="1"/>
    <col min="15" max="15" width="8.28125" style="269" bestFit="1" customWidth="1"/>
    <col min="16" max="16384" width="9.140625" style="268" customWidth="1"/>
  </cols>
  <sheetData>
    <row r="1" spans="1:14" ht="12.75">
      <c r="A1" s="27" t="s">
        <v>285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2:14" ht="8.25" customHeight="1" thickBot="1"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 t="s">
        <v>54</v>
      </c>
    </row>
    <row r="3" spans="1:14" ht="10.5">
      <c r="A3" s="270"/>
      <c r="B3" s="271" t="s">
        <v>49</v>
      </c>
      <c r="C3" s="426" t="s">
        <v>48</v>
      </c>
      <c r="D3" s="427"/>
      <c r="E3" s="427"/>
      <c r="F3" s="428"/>
      <c r="G3" s="272" t="s">
        <v>93</v>
      </c>
      <c r="H3" s="426" t="s">
        <v>50</v>
      </c>
      <c r="I3" s="428"/>
      <c r="J3" s="273" t="s">
        <v>51</v>
      </c>
      <c r="K3" s="426" t="s">
        <v>52</v>
      </c>
      <c r="L3" s="428"/>
      <c r="M3" s="270"/>
      <c r="N3" s="270"/>
    </row>
    <row r="4" spans="1:14" ht="10.5">
      <c r="A4" s="274"/>
      <c r="B4" s="271" t="s">
        <v>135</v>
      </c>
      <c r="C4" s="275" t="s">
        <v>6</v>
      </c>
      <c r="D4" s="276" t="s">
        <v>1</v>
      </c>
      <c r="E4" s="276" t="s">
        <v>5</v>
      </c>
      <c r="F4" s="277" t="s">
        <v>159</v>
      </c>
      <c r="G4" s="277" t="s">
        <v>57</v>
      </c>
      <c r="H4" s="275" t="s">
        <v>3</v>
      </c>
      <c r="I4" s="277" t="s">
        <v>156</v>
      </c>
      <c r="J4" s="278" t="s">
        <v>4</v>
      </c>
      <c r="K4" s="275" t="s">
        <v>0</v>
      </c>
      <c r="L4" s="277" t="s">
        <v>2</v>
      </c>
      <c r="M4" s="270"/>
      <c r="N4" s="270"/>
    </row>
    <row r="5" spans="1:14" ht="10.5">
      <c r="A5" s="279" t="s">
        <v>54</v>
      </c>
      <c r="B5" s="280" t="s">
        <v>137</v>
      </c>
      <c r="C5" s="281" t="s">
        <v>131</v>
      </c>
      <c r="D5" s="282" t="s">
        <v>132</v>
      </c>
      <c r="E5" s="282" t="s">
        <v>131</v>
      </c>
      <c r="F5" s="283">
        <v>2012</v>
      </c>
      <c r="G5" s="283">
        <v>2014</v>
      </c>
      <c r="H5" s="281">
        <v>2012</v>
      </c>
      <c r="I5" s="283" t="s">
        <v>131</v>
      </c>
      <c r="J5" s="284" t="s">
        <v>132</v>
      </c>
      <c r="K5" s="281" t="s">
        <v>131</v>
      </c>
      <c r="L5" s="283" t="s">
        <v>131</v>
      </c>
      <c r="M5" s="270"/>
      <c r="N5" s="270"/>
    </row>
    <row r="6" spans="1:14" ht="13.5" thickBot="1">
      <c r="A6" s="279"/>
      <c r="B6" s="280" t="s">
        <v>282</v>
      </c>
      <c r="C6" s="132"/>
      <c r="D6" s="183"/>
      <c r="E6" s="133"/>
      <c r="F6" s="184"/>
      <c r="G6" s="385"/>
      <c r="H6" s="188"/>
      <c r="I6" s="134"/>
      <c r="J6" s="385"/>
      <c r="K6" s="188"/>
      <c r="L6" s="134"/>
      <c r="M6" s="270"/>
      <c r="N6" s="270"/>
    </row>
    <row r="7" spans="1:15" s="285" customFormat="1" ht="12" customHeight="1" thickBot="1">
      <c r="A7" s="424" t="s">
        <v>263</v>
      </c>
      <c r="B7" s="424" t="s">
        <v>153</v>
      </c>
      <c r="C7" s="431" t="s">
        <v>44</v>
      </c>
      <c r="D7" s="432"/>
      <c r="E7" s="432"/>
      <c r="F7" s="432"/>
      <c r="G7" s="432"/>
      <c r="H7" s="432"/>
      <c r="I7" s="432"/>
      <c r="J7" s="432"/>
      <c r="K7" s="432"/>
      <c r="L7" s="433"/>
      <c r="M7" s="424" t="s">
        <v>139</v>
      </c>
      <c r="N7" s="424" t="s">
        <v>138</v>
      </c>
      <c r="O7" s="429" t="s">
        <v>91</v>
      </c>
    </row>
    <row r="8" spans="1:15" ht="33" customHeight="1" thickBot="1">
      <c r="A8" s="425"/>
      <c r="B8" s="425"/>
      <c r="C8" s="286" t="s">
        <v>40</v>
      </c>
      <c r="D8" s="286" t="s">
        <v>37</v>
      </c>
      <c r="E8" s="286" t="s">
        <v>37</v>
      </c>
      <c r="F8" s="286" t="s">
        <v>41</v>
      </c>
      <c r="G8" s="286" t="s">
        <v>36</v>
      </c>
      <c r="H8" s="286" t="s">
        <v>37</v>
      </c>
      <c r="I8" s="287" t="s">
        <v>39</v>
      </c>
      <c r="J8" s="286" t="s">
        <v>36</v>
      </c>
      <c r="K8" s="286" t="s">
        <v>38</v>
      </c>
      <c r="L8" s="287" t="s">
        <v>39</v>
      </c>
      <c r="M8" s="425"/>
      <c r="N8" s="425"/>
      <c r="O8" s="430"/>
    </row>
    <row r="9" spans="1:15" ht="12" customHeight="1">
      <c r="A9" s="289">
        <v>1</v>
      </c>
      <c r="B9" s="290" t="s">
        <v>207</v>
      </c>
      <c r="C9" s="291" t="s">
        <v>94</v>
      </c>
      <c r="D9" s="292" t="s">
        <v>17</v>
      </c>
      <c r="E9" s="292" t="s">
        <v>17</v>
      </c>
      <c r="F9" s="292" t="s">
        <v>17</v>
      </c>
      <c r="G9" s="292" t="s">
        <v>17</v>
      </c>
      <c r="H9" s="293"/>
      <c r="I9" s="293"/>
      <c r="J9" s="292" t="s">
        <v>17</v>
      </c>
      <c r="K9" s="293"/>
      <c r="L9" s="294" t="s">
        <v>17</v>
      </c>
      <c r="M9" s="296">
        <f>COUNTIF(C9:L9,"Flow")</f>
        <v>1</v>
      </c>
      <c r="N9" s="295">
        <f aca="true" t="shared" si="0" ref="N9:N40">10-(COUNTIF(C9:L9,"Direct")+COUNTIF(C9:L9,"ND"))</f>
        <v>4</v>
      </c>
      <c r="O9" s="297">
        <f>M9/N9</f>
        <v>0.25</v>
      </c>
    </row>
    <row r="10" spans="1:15" ht="12" customHeight="1">
      <c r="A10" s="289">
        <v>1</v>
      </c>
      <c r="B10" s="290" t="s">
        <v>251</v>
      </c>
      <c r="C10" s="291" t="s">
        <v>94</v>
      </c>
      <c r="D10" s="292" t="s">
        <v>17</v>
      </c>
      <c r="E10" s="292" t="s">
        <v>17</v>
      </c>
      <c r="F10" s="292" t="s">
        <v>17</v>
      </c>
      <c r="G10" s="292" t="s">
        <v>17</v>
      </c>
      <c r="H10" s="293"/>
      <c r="I10" s="293"/>
      <c r="J10" s="292" t="s">
        <v>17</v>
      </c>
      <c r="K10" s="293"/>
      <c r="L10" s="294" t="s">
        <v>17</v>
      </c>
      <c r="M10" s="296">
        <f aca="true" t="shared" si="1" ref="M10:M73">COUNTIF(C10:L10,"Flow")</f>
        <v>1</v>
      </c>
      <c r="N10" s="295">
        <f t="shared" si="0"/>
        <v>4</v>
      </c>
      <c r="O10" s="297">
        <f aca="true" t="shared" si="2" ref="O10:O73">M10/N10</f>
        <v>0.25</v>
      </c>
    </row>
    <row r="11" spans="1:15" ht="12" customHeight="1">
      <c r="A11" s="289">
        <v>1</v>
      </c>
      <c r="B11" s="290" t="s">
        <v>277</v>
      </c>
      <c r="C11" s="291" t="s">
        <v>94</v>
      </c>
      <c r="D11" s="359"/>
      <c r="E11" s="359"/>
      <c r="F11" s="359"/>
      <c r="G11" s="359"/>
      <c r="H11" s="360"/>
      <c r="I11" s="360"/>
      <c r="J11" s="359"/>
      <c r="K11" s="360"/>
      <c r="L11" s="361"/>
      <c r="M11" s="296">
        <f t="shared" si="1"/>
        <v>1</v>
      </c>
      <c r="N11" s="353" t="s">
        <v>268</v>
      </c>
      <c r="O11" s="353" t="s">
        <v>268</v>
      </c>
    </row>
    <row r="12" spans="1:39" s="288" customFormat="1" ht="9.75">
      <c r="A12" s="289">
        <v>2</v>
      </c>
      <c r="B12" s="290" t="s">
        <v>30</v>
      </c>
      <c r="C12" s="291" t="s">
        <v>94</v>
      </c>
      <c r="D12" s="292" t="s">
        <v>17</v>
      </c>
      <c r="E12" s="292" t="s">
        <v>17</v>
      </c>
      <c r="F12" s="292" t="s">
        <v>17</v>
      </c>
      <c r="G12" s="292" t="s">
        <v>17</v>
      </c>
      <c r="H12" s="298" t="s">
        <v>58</v>
      </c>
      <c r="I12" s="293"/>
      <c r="J12" s="292" t="s">
        <v>17</v>
      </c>
      <c r="K12" s="293"/>
      <c r="L12" s="294" t="s">
        <v>17</v>
      </c>
      <c r="M12" s="296">
        <f t="shared" si="1"/>
        <v>1</v>
      </c>
      <c r="N12" s="295">
        <f t="shared" si="0"/>
        <v>4</v>
      </c>
      <c r="O12" s="297">
        <f t="shared" si="2"/>
        <v>0.25</v>
      </c>
      <c r="P12" s="408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</row>
    <row r="13" spans="1:15" ht="12" customHeight="1">
      <c r="A13" s="289">
        <v>4</v>
      </c>
      <c r="B13" s="290" t="s">
        <v>208</v>
      </c>
      <c r="C13" s="291" t="s">
        <v>94</v>
      </c>
      <c r="D13" s="292" t="s">
        <v>17</v>
      </c>
      <c r="E13" s="292" t="s">
        <v>17</v>
      </c>
      <c r="F13" s="292" t="s">
        <v>17</v>
      </c>
      <c r="G13" s="292" t="s">
        <v>17</v>
      </c>
      <c r="H13" s="293"/>
      <c r="I13" s="293"/>
      <c r="J13" s="292" t="s">
        <v>17</v>
      </c>
      <c r="K13" s="293"/>
      <c r="L13" s="294" t="s">
        <v>17</v>
      </c>
      <c r="M13" s="296">
        <f t="shared" si="1"/>
        <v>1</v>
      </c>
      <c r="N13" s="295">
        <f t="shared" si="0"/>
        <v>4</v>
      </c>
      <c r="O13" s="297">
        <f t="shared" si="2"/>
        <v>0.25</v>
      </c>
    </row>
    <row r="14" spans="1:15" ht="12" customHeight="1">
      <c r="A14" s="289">
        <v>4</v>
      </c>
      <c r="B14" s="290" t="s">
        <v>223</v>
      </c>
      <c r="C14" s="291" t="s">
        <v>94</v>
      </c>
      <c r="D14" s="292" t="s">
        <v>17</v>
      </c>
      <c r="E14" s="292" t="s">
        <v>17</v>
      </c>
      <c r="F14" s="292" t="s">
        <v>17</v>
      </c>
      <c r="G14" s="292" t="s">
        <v>17</v>
      </c>
      <c r="H14" s="293"/>
      <c r="I14" s="293"/>
      <c r="J14" s="292" t="s">
        <v>17</v>
      </c>
      <c r="K14" s="293"/>
      <c r="L14" s="294" t="s">
        <v>17</v>
      </c>
      <c r="M14" s="296">
        <f t="shared" si="1"/>
        <v>1</v>
      </c>
      <c r="N14" s="295">
        <f t="shared" si="0"/>
        <v>4</v>
      </c>
      <c r="O14" s="297">
        <f t="shared" si="2"/>
        <v>0.25</v>
      </c>
    </row>
    <row r="15" spans="1:15" ht="12" customHeight="1">
      <c r="A15" s="289">
        <v>4</v>
      </c>
      <c r="B15" s="290" t="s">
        <v>235</v>
      </c>
      <c r="C15" s="291" t="s">
        <v>94</v>
      </c>
      <c r="D15" s="292" t="s">
        <v>17</v>
      </c>
      <c r="E15" s="292" t="s">
        <v>17</v>
      </c>
      <c r="F15" s="292" t="s">
        <v>17</v>
      </c>
      <c r="G15" s="292" t="s">
        <v>17</v>
      </c>
      <c r="H15" s="293"/>
      <c r="I15" s="293"/>
      <c r="J15" s="292" t="s">
        <v>17</v>
      </c>
      <c r="K15" s="293"/>
      <c r="L15" s="294" t="s">
        <v>17</v>
      </c>
      <c r="M15" s="296">
        <f t="shared" si="1"/>
        <v>1</v>
      </c>
      <c r="N15" s="295">
        <f t="shared" si="0"/>
        <v>4</v>
      </c>
      <c r="O15" s="297">
        <f t="shared" si="2"/>
        <v>0.25</v>
      </c>
    </row>
    <row r="16" spans="1:15" ht="9.75">
      <c r="A16" s="289">
        <v>5</v>
      </c>
      <c r="B16" s="290" t="s">
        <v>68</v>
      </c>
      <c r="C16" s="291" t="s">
        <v>94</v>
      </c>
      <c r="D16" s="292" t="s">
        <v>17</v>
      </c>
      <c r="E16" s="292" t="s">
        <v>17</v>
      </c>
      <c r="F16" s="292" t="s">
        <v>17</v>
      </c>
      <c r="G16" s="292" t="s">
        <v>17</v>
      </c>
      <c r="H16" s="300"/>
      <c r="I16" s="291" t="s">
        <v>94</v>
      </c>
      <c r="J16" s="292" t="s">
        <v>17</v>
      </c>
      <c r="K16" s="293"/>
      <c r="L16" s="294" t="s">
        <v>17</v>
      </c>
      <c r="M16" s="296">
        <f t="shared" si="1"/>
        <v>2</v>
      </c>
      <c r="N16" s="295">
        <f t="shared" si="0"/>
        <v>4</v>
      </c>
      <c r="O16" s="297">
        <f t="shared" si="2"/>
        <v>0.5</v>
      </c>
    </row>
    <row r="17" spans="1:15" ht="9.75">
      <c r="A17" s="289">
        <v>5</v>
      </c>
      <c r="B17" s="290" t="s">
        <v>69</v>
      </c>
      <c r="C17" s="301"/>
      <c r="D17" s="292" t="s">
        <v>17</v>
      </c>
      <c r="E17" s="292" t="s">
        <v>17</v>
      </c>
      <c r="F17" s="292" t="s">
        <v>17</v>
      </c>
      <c r="G17" s="292" t="s">
        <v>17</v>
      </c>
      <c r="H17" s="300"/>
      <c r="I17" s="291" t="s">
        <v>94</v>
      </c>
      <c r="J17" s="292" t="s">
        <v>17</v>
      </c>
      <c r="K17" s="293"/>
      <c r="L17" s="294" t="s">
        <v>17</v>
      </c>
      <c r="M17" s="296">
        <f t="shared" si="1"/>
        <v>1</v>
      </c>
      <c r="N17" s="295">
        <f t="shared" si="0"/>
        <v>4</v>
      </c>
      <c r="O17" s="297">
        <f t="shared" si="2"/>
        <v>0.25</v>
      </c>
    </row>
    <row r="18" spans="1:15" ht="9.75">
      <c r="A18" s="289">
        <v>5</v>
      </c>
      <c r="B18" s="290" t="s">
        <v>70</v>
      </c>
      <c r="C18" s="301"/>
      <c r="D18" s="292" t="s">
        <v>17</v>
      </c>
      <c r="E18" s="292" t="s">
        <v>17</v>
      </c>
      <c r="F18" s="292" t="s">
        <v>17</v>
      </c>
      <c r="G18" s="292" t="s">
        <v>17</v>
      </c>
      <c r="H18" s="300"/>
      <c r="I18" s="291" t="s">
        <v>94</v>
      </c>
      <c r="J18" s="292" t="s">
        <v>17</v>
      </c>
      <c r="K18" s="293"/>
      <c r="L18" s="294" t="s">
        <v>17</v>
      </c>
      <c r="M18" s="296">
        <f t="shared" si="1"/>
        <v>1</v>
      </c>
      <c r="N18" s="295">
        <f t="shared" si="0"/>
        <v>4</v>
      </c>
      <c r="O18" s="297">
        <f t="shared" si="2"/>
        <v>0.25</v>
      </c>
    </row>
    <row r="19" spans="1:15" ht="9.75">
      <c r="A19" s="289">
        <v>5</v>
      </c>
      <c r="B19" s="290" t="s">
        <v>71</v>
      </c>
      <c r="C19" s="291" t="s">
        <v>94</v>
      </c>
      <c r="D19" s="292" t="s">
        <v>17</v>
      </c>
      <c r="E19" s="292" t="s">
        <v>17</v>
      </c>
      <c r="F19" s="292" t="s">
        <v>17</v>
      </c>
      <c r="G19" s="292" t="s">
        <v>17</v>
      </c>
      <c r="H19" s="300"/>
      <c r="I19" s="293"/>
      <c r="J19" s="292" t="s">
        <v>17</v>
      </c>
      <c r="K19" s="293"/>
      <c r="L19" s="294" t="s">
        <v>17</v>
      </c>
      <c r="M19" s="296">
        <f t="shared" si="1"/>
        <v>1</v>
      </c>
      <c r="N19" s="295">
        <f t="shared" si="0"/>
        <v>4</v>
      </c>
      <c r="O19" s="297">
        <f t="shared" si="2"/>
        <v>0.25</v>
      </c>
    </row>
    <row r="20" spans="1:15" ht="9.75">
      <c r="A20" s="289">
        <v>5</v>
      </c>
      <c r="B20" s="290" t="s">
        <v>169</v>
      </c>
      <c r="C20" s="291" t="s">
        <v>94</v>
      </c>
      <c r="D20" s="292" t="s">
        <v>17</v>
      </c>
      <c r="E20" s="292" t="s">
        <v>17</v>
      </c>
      <c r="F20" s="292" t="s">
        <v>17</v>
      </c>
      <c r="G20" s="292" t="s">
        <v>17</v>
      </c>
      <c r="H20" s="300"/>
      <c r="I20" s="291" t="s">
        <v>94</v>
      </c>
      <c r="J20" s="292" t="s">
        <v>17</v>
      </c>
      <c r="K20" s="293"/>
      <c r="L20" s="294" t="s">
        <v>17</v>
      </c>
      <c r="M20" s="296">
        <f t="shared" si="1"/>
        <v>2</v>
      </c>
      <c r="N20" s="295">
        <f t="shared" si="0"/>
        <v>4</v>
      </c>
      <c r="O20" s="297">
        <f t="shared" si="2"/>
        <v>0.5</v>
      </c>
    </row>
    <row r="21" spans="1:15" ht="9.75">
      <c r="A21" s="289">
        <v>5</v>
      </c>
      <c r="B21" s="290" t="s">
        <v>72</v>
      </c>
      <c r="C21" s="291" t="s">
        <v>94</v>
      </c>
      <c r="D21" s="292" t="s">
        <v>17</v>
      </c>
      <c r="E21" s="292" t="s">
        <v>17</v>
      </c>
      <c r="F21" s="292" t="s">
        <v>17</v>
      </c>
      <c r="G21" s="292" t="s">
        <v>17</v>
      </c>
      <c r="H21" s="300"/>
      <c r="I21" s="293"/>
      <c r="J21" s="292" t="s">
        <v>17</v>
      </c>
      <c r="K21" s="293"/>
      <c r="L21" s="294" t="s">
        <v>17</v>
      </c>
      <c r="M21" s="296">
        <f t="shared" si="1"/>
        <v>1</v>
      </c>
      <c r="N21" s="295">
        <f t="shared" si="0"/>
        <v>4</v>
      </c>
      <c r="O21" s="297">
        <f t="shared" si="2"/>
        <v>0.25</v>
      </c>
    </row>
    <row r="22" spans="1:15" ht="9.75">
      <c r="A22" s="289">
        <v>5</v>
      </c>
      <c r="B22" s="290" t="s">
        <v>209</v>
      </c>
      <c r="C22" s="291" t="s">
        <v>94</v>
      </c>
      <c r="D22" s="292" t="s">
        <v>17</v>
      </c>
      <c r="E22" s="292" t="s">
        <v>17</v>
      </c>
      <c r="F22" s="292" t="s">
        <v>17</v>
      </c>
      <c r="G22" s="292" t="s">
        <v>17</v>
      </c>
      <c r="H22" s="300"/>
      <c r="I22" s="293"/>
      <c r="J22" s="292" t="s">
        <v>17</v>
      </c>
      <c r="K22" s="293"/>
      <c r="L22" s="294" t="s">
        <v>17</v>
      </c>
      <c r="M22" s="296">
        <f t="shared" si="1"/>
        <v>1</v>
      </c>
      <c r="N22" s="295">
        <f t="shared" si="0"/>
        <v>4</v>
      </c>
      <c r="O22" s="297">
        <f t="shared" si="2"/>
        <v>0.25</v>
      </c>
    </row>
    <row r="23" spans="1:15" ht="9.75">
      <c r="A23" s="289">
        <v>5</v>
      </c>
      <c r="B23" s="290" t="s">
        <v>210</v>
      </c>
      <c r="C23" s="291" t="s">
        <v>94</v>
      </c>
      <c r="D23" s="292" t="s">
        <v>17</v>
      </c>
      <c r="E23" s="292" t="s">
        <v>17</v>
      </c>
      <c r="F23" s="292" t="s">
        <v>17</v>
      </c>
      <c r="G23" s="292" t="s">
        <v>17</v>
      </c>
      <c r="H23" s="300"/>
      <c r="I23" s="293"/>
      <c r="J23" s="292" t="s">
        <v>17</v>
      </c>
      <c r="K23" s="293"/>
      <c r="L23" s="294" t="s">
        <v>17</v>
      </c>
      <c r="M23" s="296">
        <f t="shared" si="1"/>
        <v>1</v>
      </c>
      <c r="N23" s="295">
        <f t="shared" si="0"/>
        <v>4</v>
      </c>
      <c r="O23" s="297">
        <f t="shared" si="2"/>
        <v>0.25</v>
      </c>
    </row>
    <row r="24" spans="1:15" ht="9.75">
      <c r="A24" s="289">
        <v>5</v>
      </c>
      <c r="B24" s="290" t="s">
        <v>211</v>
      </c>
      <c r="C24" s="291" t="s">
        <v>94</v>
      </c>
      <c r="D24" s="292" t="s">
        <v>17</v>
      </c>
      <c r="E24" s="292" t="s">
        <v>17</v>
      </c>
      <c r="F24" s="292" t="s">
        <v>17</v>
      </c>
      <c r="G24" s="292" t="s">
        <v>17</v>
      </c>
      <c r="H24" s="300"/>
      <c r="I24" s="293"/>
      <c r="J24" s="292" t="s">
        <v>17</v>
      </c>
      <c r="K24" s="293"/>
      <c r="L24" s="294" t="s">
        <v>17</v>
      </c>
      <c r="M24" s="296">
        <f t="shared" si="1"/>
        <v>1</v>
      </c>
      <c r="N24" s="295">
        <f t="shared" si="0"/>
        <v>4</v>
      </c>
      <c r="O24" s="297">
        <f t="shared" si="2"/>
        <v>0.25</v>
      </c>
    </row>
    <row r="25" spans="1:15" ht="9.75">
      <c r="A25" s="289">
        <v>5</v>
      </c>
      <c r="B25" s="290" t="s">
        <v>212</v>
      </c>
      <c r="C25" s="298" t="s">
        <v>58</v>
      </c>
      <c r="D25" s="292" t="s">
        <v>17</v>
      </c>
      <c r="E25" s="292" t="s">
        <v>17</v>
      </c>
      <c r="F25" s="292" t="s">
        <v>17</v>
      </c>
      <c r="G25" s="292" t="s">
        <v>17</v>
      </c>
      <c r="H25" s="300"/>
      <c r="I25" s="293"/>
      <c r="J25" s="292" t="s">
        <v>17</v>
      </c>
      <c r="K25" s="293"/>
      <c r="L25" s="294" t="s">
        <v>17</v>
      </c>
      <c r="M25" s="296">
        <f t="shared" si="1"/>
        <v>0</v>
      </c>
      <c r="N25" s="295">
        <f t="shared" si="0"/>
        <v>4</v>
      </c>
      <c r="O25" s="297">
        <f t="shared" si="2"/>
        <v>0</v>
      </c>
    </row>
    <row r="26" spans="1:15" ht="9.75">
      <c r="A26" s="289">
        <v>5</v>
      </c>
      <c r="B26" s="290" t="s">
        <v>213</v>
      </c>
      <c r="C26" s="291" t="s">
        <v>94</v>
      </c>
      <c r="D26" s="292" t="s">
        <v>17</v>
      </c>
      <c r="E26" s="292" t="s">
        <v>17</v>
      </c>
      <c r="F26" s="292" t="s">
        <v>17</v>
      </c>
      <c r="G26" s="292" t="s">
        <v>17</v>
      </c>
      <c r="H26" s="300"/>
      <c r="I26" s="293"/>
      <c r="J26" s="292" t="s">
        <v>17</v>
      </c>
      <c r="K26" s="293"/>
      <c r="L26" s="294" t="s">
        <v>17</v>
      </c>
      <c r="M26" s="296">
        <f t="shared" si="1"/>
        <v>1</v>
      </c>
      <c r="N26" s="295">
        <f t="shared" si="0"/>
        <v>4</v>
      </c>
      <c r="O26" s="297">
        <f t="shared" si="2"/>
        <v>0.25</v>
      </c>
    </row>
    <row r="27" spans="1:15" ht="9.75">
      <c r="A27" s="289">
        <v>5</v>
      </c>
      <c r="B27" s="290" t="s">
        <v>214</v>
      </c>
      <c r="C27" s="291" t="s">
        <v>94</v>
      </c>
      <c r="D27" s="292" t="s">
        <v>17</v>
      </c>
      <c r="E27" s="292" t="s">
        <v>17</v>
      </c>
      <c r="F27" s="292" t="s">
        <v>17</v>
      </c>
      <c r="G27" s="292" t="s">
        <v>17</v>
      </c>
      <c r="H27" s="300"/>
      <c r="I27" s="293"/>
      <c r="J27" s="292" t="s">
        <v>17</v>
      </c>
      <c r="K27" s="293"/>
      <c r="L27" s="294" t="s">
        <v>17</v>
      </c>
      <c r="M27" s="296">
        <f t="shared" si="1"/>
        <v>1</v>
      </c>
      <c r="N27" s="295">
        <f t="shared" si="0"/>
        <v>4</v>
      </c>
      <c r="O27" s="297">
        <f t="shared" si="2"/>
        <v>0.25</v>
      </c>
    </row>
    <row r="28" spans="1:15" ht="9.75">
      <c r="A28" s="289">
        <v>5</v>
      </c>
      <c r="B28" s="290" t="s">
        <v>215</v>
      </c>
      <c r="C28" s="291" t="s">
        <v>94</v>
      </c>
      <c r="D28" s="292" t="s">
        <v>17</v>
      </c>
      <c r="E28" s="292" t="s">
        <v>17</v>
      </c>
      <c r="F28" s="292" t="s">
        <v>17</v>
      </c>
      <c r="G28" s="292" t="s">
        <v>17</v>
      </c>
      <c r="H28" s="300"/>
      <c r="I28" s="293"/>
      <c r="J28" s="292" t="s">
        <v>17</v>
      </c>
      <c r="K28" s="293"/>
      <c r="L28" s="294" t="s">
        <v>17</v>
      </c>
      <c r="M28" s="296">
        <f t="shared" si="1"/>
        <v>1</v>
      </c>
      <c r="N28" s="295">
        <f t="shared" si="0"/>
        <v>4</v>
      </c>
      <c r="O28" s="297">
        <f t="shared" si="2"/>
        <v>0.25</v>
      </c>
    </row>
    <row r="29" spans="1:15" ht="9.75">
      <c r="A29" s="289">
        <v>5</v>
      </c>
      <c r="B29" s="290" t="s">
        <v>216</v>
      </c>
      <c r="C29" s="291" t="s">
        <v>94</v>
      </c>
      <c r="D29" s="292" t="s">
        <v>17</v>
      </c>
      <c r="E29" s="292" t="s">
        <v>17</v>
      </c>
      <c r="F29" s="292" t="s">
        <v>17</v>
      </c>
      <c r="G29" s="292" t="s">
        <v>17</v>
      </c>
      <c r="H29" s="300"/>
      <c r="I29" s="293"/>
      <c r="J29" s="292" t="s">
        <v>17</v>
      </c>
      <c r="K29" s="293"/>
      <c r="L29" s="294" t="s">
        <v>17</v>
      </c>
      <c r="M29" s="296">
        <f t="shared" si="1"/>
        <v>1</v>
      </c>
      <c r="N29" s="295">
        <f t="shared" si="0"/>
        <v>4</v>
      </c>
      <c r="O29" s="297">
        <f t="shared" si="2"/>
        <v>0.25</v>
      </c>
    </row>
    <row r="30" spans="1:15" ht="9.75">
      <c r="A30" s="289">
        <v>5</v>
      </c>
      <c r="B30" s="290" t="s">
        <v>217</v>
      </c>
      <c r="C30" s="291" t="s">
        <v>94</v>
      </c>
      <c r="D30" s="292" t="s">
        <v>17</v>
      </c>
      <c r="E30" s="292" t="s">
        <v>17</v>
      </c>
      <c r="F30" s="292" t="s">
        <v>17</v>
      </c>
      <c r="G30" s="292" t="s">
        <v>17</v>
      </c>
      <c r="H30" s="300"/>
      <c r="I30" s="293"/>
      <c r="J30" s="292" t="s">
        <v>17</v>
      </c>
      <c r="K30" s="293"/>
      <c r="L30" s="294" t="s">
        <v>17</v>
      </c>
      <c r="M30" s="296">
        <f t="shared" si="1"/>
        <v>1</v>
      </c>
      <c r="N30" s="295">
        <f t="shared" si="0"/>
        <v>4</v>
      </c>
      <c r="O30" s="297">
        <f t="shared" si="2"/>
        <v>0.25</v>
      </c>
    </row>
    <row r="31" spans="1:15" ht="9.75">
      <c r="A31" s="289">
        <v>5</v>
      </c>
      <c r="B31" s="290" t="s">
        <v>218</v>
      </c>
      <c r="C31" s="291" t="s">
        <v>94</v>
      </c>
      <c r="D31" s="292" t="s">
        <v>17</v>
      </c>
      <c r="E31" s="292" t="s">
        <v>17</v>
      </c>
      <c r="F31" s="292" t="s">
        <v>17</v>
      </c>
      <c r="G31" s="292" t="s">
        <v>17</v>
      </c>
      <c r="H31" s="300"/>
      <c r="I31" s="293"/>
      <c r="J31" s="292" t="s">
        <v>17</v>
      </c>
      <c r="K31" s="293"/>
      <c r="L31" s="294" t="s">
        <v>17</v>
      </c>
      <c r="M31" s="296">
        <f t="shared" si="1"/>
        <v>1</v>
      </c>
      <c r="N31" s="295">
        <f t="shared" si="0"/>
        <v>4</v>
      </c>
      <c r="O31" s="297">
        <f t="shared" si="2"/>
        <v>0.25</v>
      </c>
    </row>
    <row r="32" spans="1:15" ht="9.75">
      <c r="A32" s="289">
        <v>5</v>
      </c>
      <c r="B32" s="290" t="s">
        <v>219</v>
      </c>
      <c r="C32" s="291" t="s">
        <v>94</v>
      </c>
      <c r="D32" s="292" t="s">
        <v>17</v>
      </c>
      <c r="E32" s="292" t="s">
        <v>17</v>
      </c>
      <c r="F32" s="292" t="s">
        <v>17</v>
      </c>
      <c r="G32" s="292" t="s">
        <v>17</v>
      </c>
      <c r="H32" s="300"/>
      <c r="I32" s="293"/>
      <c r="J32" s="292" t="s">
        <v>17</v>
      </c>
      <c r="K32" s="293"/>
      <c r="L32" s="294" t="s">
        <v>17</v>
      </c>
      <c r="M32" s="296">
        <f t="shared" si="1"/>
        <v>1</v>
      </c>
      <c r="N32" s="295">
        <f t="shared" si="0"/>
        <v>4</v>
      </c>
      <c r="O32" s="297">
        <f t="shared" si="2"/>
        <v>0.25</v>
      </c>
    </row>
    <row r="33" spans="1:15" ht="9.75">
      <c r="A33" s="289">
        <v>5</v>
      </c>
      <c r="B33" s="290" t="s">
        <v>220</v>
      </c>
      <c r="C33" s="291" t="s">
        <v>94</v>
      </c>
      <c r="D33" s="292" t="s">
        <v>17</v>
      </c>
      <c r="E33" s="292" t="s">
        <v>17</v>
      </c>
      <c r="F33" s="292" t="s">
        <v>17</v>
      </c>
      <c r="G33" s="292" t="s">
        <v>17</v>
      </c>
      <c r="H33" s="300"/>
      <c r="I33" s="293"/>
      <c r="J33" s="292" t="s">
        <v>17</v>
      </c>
      <c r="K33" s="293"/>
      <c r="L33" s="294" t="s">
        <v>17</v>
      </c>
      <c r="M33" s="296">
        <f t="shared" si="1"/>
        <v>1</v>
      </c>
      <c r="N33" s="295">
        <f t="shared" si="0"/>
        <v>4</v>
      </c>
      <c r="O33" s="297">
        <f t="shared" si="2"/>
        <v>0.25</v>
      </c>
    </row>
    <row r="34" spans="1:15" ht="9.75">
      <c r="A34" s="289">
        <v>5</v>
      </c>
      <c r="B34" s="290" t="s">
        <v>221</v>
      </c>
      <c r="C34" s="291" t="s">
        <v>94</v>
      </c>
      <c r="D34" s="292" t="s">
        <v>17</v>
      </c>
      <c r="E34" s="292" t="s">
        <v>17</v>
      </c>
      <c r="F34" s="292" t="s">
        <v>17</v>
      </c>
      <c r="G34" s="292" t="s">
        <v>17</v>
      </c>
      <c r="H34" s="300"/>
      <c r="I34" s="293"/>
      <c r="J34" s="292" t="s">
        <v>17</v>
      </c>
      <c r="K34" s="293"/>
      <c r="L34" s="294" t="s">
        <v>17</v>
      </c>
      <c r="M34" s="296">
        <f t="shared" si="1"/>
        <v>1</v>
      </c>
      <c r="N34" s="295">
        <f t="shared" si="0"/>
        <v>4</v>
      </c>
      <c r="O34" s="297">
        <f t="shared" si="2"/>
        <v>0.25</v>
      </c>
    </row>
    <row r="35" spans="1:15" ht="9.75">
      <c r="A35" s="289">
        <v>5</v>
      </c>
      <c r="B35" s="290" t="s">
        <v>222</v>
      </c>
      <c r="C35" s="291" t="s">
        <v>94</v>
      </c>
      <c r="D35" s="292" t="s">
        <v>17</v>
      </c>
      <c r="E35" s="292" t="s">
        <v>17</v>
      </c>
      <c r="F35" s="292" t="s">
        <v>17</v>
      </c>
      <c r="G35" s="292" t="s">
        <v>17</v>
      </c>
      <c r="H35" s="300"/>
      <c r="I35" s="293"/>
      <c r="J35" s="292" t="s">
        <v>17</v>
      </c>
      <c r="K35" s="293"/>
      <c r="L35" s="294" t="s">
        <v>17</v>
      </c>
      <c r="M35" s="296">
        <f t="shared" si="1"/>
        <v>1</v>
      </c>
      <c r="N35" s="295">
        <f t="shared" si="0"/>
        <v>4</v>
      </c>
      <c r="O35" s="297">
        <f t="shared" si="2"/>
        <v>0.25</v>
      </c>
    </row>
    <row r="36" spans="1:15" ht="9.75">
      <c r="A36" s="289">
        <v>6</v>
      </c>
      <c r="B36" s="290" t="s">
        <v>25</v>
      </c>
      <c r="C36" s="291" t="s">
        <v>94</v>
      </c>
      <c r="D36" s="292" t="s">
        <v>17</v>
      </c>
      <c r="E36" s="292" t="s">
        <v>17</v>
      </c>
      <c r="F36" s="292" t="s">
        <v>17</v>
      </c>
      <c r="G36" s="292" t="s">
        <v>17</v>
      </c>
      <c r="H36" s="293"/>
      <c r="I36" s="302"/>
      <c r="J36" s="292" t="s">
        <v>17</v>
      </c>
      <c r="K36" s="298" t="s">
        <v>58</v>
      </c>
      <c r="L36" s="294" t="s">
        <v>17</v>
      </c>
      <c r="M36" s="296">
        <f t="shared" si="1"/>
        <v>1</v>
      </c>
      <c r="N36" s="295">
        <f t="shared" si="0"/>
        <v>4</v>
      </c>
      <c r="O36" s="297">
        <f t="shared" si="2"/>
        <v>0.25</v>
      </c>
    </row>
    <row r="37" spans="1:15" ht="9.75">
      <c r="A37" s="289">
        <v>6</v>
      </c>
      <c r="B37" s="290" t="s">
        <v>142</v>
      </c>
      <c r="C37" s="291" t="s">
        <v>94</v>
      </c>
      <c r="D37" s="292" t="s">
        <v>17</v>
      </c>
      <c r="E37" s="292" t="s">
        <v>17</v>
      </c>
      <c r="F37" s="292" t="s">
        <v>17</v>
      </c>
      <c r="G37" s="292" t="s">
        <v>17</v>
      </c>
      <c r="H37" s="300"/>
      <c r="I37" s="293"/>
      <c r="J37" s="292" t="s">
        <v>17</v>
      </c>
      <c r="K37" s="293"/>
      <c r="L37" s="294" t="s">
        <v>17</v>
      </c>
      <c r="M37" s="296">
        <f t="shared" si="1"/>
        <v>1</v>
      </c>
      <c r="N37" s="295">
        <f t="shared" si="0"/>
        <v>4</v>
      </c>
      <c r="O37" s="297">
        <f t="shared" si="2"/>
        <v>0.25</v>
      </c>
    </row>
    <row r="38" spans="1:15" ht="9.75">
      <c r="A38" s="289">
        <v>6</v>
      </c>
      <c r="B38" s="290" t="s">
        <v>224</v>
      </c>
      <c r="C38" s="291" t="s">
        <v>94</v>
      </c>
      <c r="D38" s="292" t="s">
        <v>17</v>
      </c>
      <c r="E38" s="292" t="s">
        <v>17</v>
      </c>
      <c r="F38" s="292" t="s">
        <v>17</v>
      </c>
      <c r="G38" s="292" t="s">
        <v>17</v>
      </c>
      <c r="H38" s="300"/>
      <c r="I38" s="293"/>
      <c r="J38" s="292" t="s">
        <v>17</v>
      </c>
      <c r="K38" s="293"/>
      <c r="L38" s="294" t="s">
        <v>17</v>
      </c>
      <c r="M38" s="296">
        <f t="shared" si="1"/>
        <v>1</v>
      </c>
      <c r="N38" s="295">
        <f t="shared" si="0"/>
        <v>4</v>
      </c>
      <c r="O38" s="297">
        <f t="shared" si="2"/>
        <v>0.25</v>
      </c>
    </row>
    <row r="39" spans="1:15" ht="9.75">
      <c r="A39" s="289">
        <v>6</v>
      </c>
      <c r="B39" s="290" t="s">
        <v>225</v>
      </c>
      <c r="C39" s="291" t="s">
        <v>94</v>
      </c>
      <c r="D39" s="292" t="s">
        <v>17</v>
      </c>
      <c r="E39" s="292" t="s">
        <v>17</v>
      </c>
      <c r="F39" s="292" t="s">
        <v>17</v>
      </c>
      <c r="G39" s="292" t="s">
        <v>17</v>
      </c>
      <c r="H39" s="300"/>
      <c r="I39" s="293"/>
      <c r="J39" s="292" t="s">
        <v>17</v>
      </c>
      <c r="K39" s="293"/>
      <c r="L39" s="294" t="s">
        <v>17</v>
      </c>
      <c r="M39" s="296">
        <f t="shared" si="1"/>
        <v>1</v>
      </c>
      <c r="N39" s="295">
        <f t="shared" si="0"/>
        <v>4</v>
      </c>
      <c r="O39" s="297">
        <f t="shared" si="2"/>
        <v>0.25</v>
      </c>
    </row>
    <row r="40" spans="1:15" ht="9.75">
      <c r="A40" s="289">
        <v>6</v>
      </c>
      <c r="B40" s="290" t="s">
        <v>226</v>
      </c>
      <c r="C40" s="291" t="s">
        <v>94</v>
      </c>
      <c r="D40" s="292" t="s">
        <v>17</v>
      </c>
      <c r="E40" s="292" t="s">
        <v>17</v>
      </c>
      <c r="F40" s="292" t="s">
        <v>17</v>
      </c>
      <c r="G40" s="292" t="s">
        <v>17</v>
      </c>
      <c r="H40" s="300"/>
      <c r="I40" s="293"/>
      <c r="J40" s="292" t="s">
        <v>17</v>
      </c>
      <c r="K40" s="293"/>
      <c r="L40" s="294" t="s">
        <v>17</v>
      </c>
      <c r="M40" s="296">
        <f t="shared" si="1"/>
        <v>1</v>
      </c>
      <c r="N40" s="295">
        <f t="shared" si="0"/>
        <v>4</v>
      </c>
      <c r="O40" s="297">
        <f t="shared" si="2"/>
        <v>0.25</v>
      </c>
    </row>
    <row r="41" spans="1:15" ht="9.75">
      <c r="A41" s="289">
        <v>6</v>
      </c>
      <c r="B41" s="290" t="s">
        <v>227</v>
      </c>
      <c r="C41" s="291" t="s">
        <v>94</v>
      </c>
      <c r="D41" s="292" t="s">
        <v>17</v>
      </c>
      <c r="E41" s="292" t="s">
        <v>17</v>
      </c>
      <c r="F41" s="292" t="s">
        <v>17</v>
      </c>
      <c r="G41" s="292" t="s">
        <v>17</v>
      </c>
      <c r="H41" s="300"/>
      <c r="I41" s="293"/>
      <c r="J41" s="292" t="s">
        <v>17</v>
      </c>
      <c r="K41" s="293"/>
      <c r="L41" s="294" t="s">
        <v>17</v>
      </c>
      <c r="M41" s="296">
        <f t="shared" si="1"/>
        <v>1</v>
      </c>
      <c r="N41" s="295">
        <f aca="true" t="shared" si="3" ref="N41:N74">10-(COUNTIF(C41:L41,"Direct")+COUNTIF(C41:L41,"ND"))</f>
        <v>4</v>
      </c>
      <c r="O41" s="297">
        <f t="shared" si="2"/>
        <v>0.25</v>
      </c>
    </row>
    <row r="42" spans="1:15" ht="9.75">
      <c r="A42" s="289">
        <v>6</v>
      </c>
      <c r="B42" s="290" t="s">
        <v>228</v>
      </c>
      <c r="C42" s="291" t="s">
        <v>94</v>
      </c>
      <c r="D42" s="292" t="s">
        <v>17</v>
      </c>
      <c r="E42" s="292" t="s">
        <v>17</v>
      </c>
      <c r="F42" s="292" t="s">
        <v>17</v>
      </c>
      <c r="G42" s="292" t="s">
        <v>17</v>
      </c>
      <c r="H42" s="300"/>
      <c r="I42" s="293"/>
      <c r="J42" s="292" t="s">
        <v>17</v>
      </c>
      <c r="K42" s="293"/>
      <c r="L42" s="294" t="s">
        <v>17</v>
      </c>
      <c r="M42" s="296">
        <f t="shared" si="1"/>
        <v>1</v>
      </c>
      <c r="N42" s="295">
        <f t="shared" si="3"/>
        <v>4</v>
      </c>
      <c r="O42" s="297">
        <f t="shared" si="2"/>
        <v>0.25</v>
      </c>
    </row>
    <row r="43" spans="1:15" ht="9.75">
      <c r="A43" s="289">
        <v>6</v>
      </c>
      <c r="B43" s="290" t="s">
        <v>229</v>
      </c>
      <c r="C43" s="291" t="s">
        <v>94</v>
      </c>
      <c r="D43" s="292" t="s">
        <v>17</v>
      </c>
      <c r="E43" s="292" t="s">
        <v>17</v>
      </c>
      <c r="F43" s="292" t="s">
        <v>17</v>
      </c>
      <c r="G43" s="292" t="s">
        <v>17</v>
      </c>
      <c r="H43" s="300"/>
      <c r="I43" s="293"/>
      <c r="J43" s="292" t="s">
        <v>17</v>
      </c>
      <c r="K43" s="293"/>
      <c r="L43" s="294" t="s">
        <v>17</v>
      </c>
      <c r="M43" s="296">
        <f t="shared" si="1"/>
        <v>1</v>
      </c>
      <c r="N43" s="295">
        <f t="shared" si="3"/>
        <v>4</v>
      </c>
      <c r="O43" s="297">
        <f t="shared" si="2"/>
        <v>0.25</v>
      </c>
    </row>
    <row r="44" spans="1:15" ht="9.75">
      <c r="A44" s="289">
        <v>6</v>
      </c>
      <c r="B44" s="290" t="s">
        <v>230</v>
      </c>
      <c r="C44" s="291" t="s">
        <v>94</v>
      </c>
      <c r="D44" s="292" t="s">
        <v>17</v>
      </c>
      <c r="E44" s="292" t="s">
        <v>17</v>
      </c>
      <c r="F44" s="292" t="s">
        <v>17</v>
      </c>
      <c r="G44" s="292" t="s">
        <v>17</v>
      </c>
      <c r="H44" s="300"/>
      <c r="I44" s="293"/>
      <c r="J44" s="292" t="s">
        <v>17</v>
      </c>
      <c r="K44" s="293"/>
      <c r="L44" s="294" t="s">
        <v>17</v>
      </c>
      <c r="M44" s="296">
        <f t="shared" si="1"/>
        <v>1</v>
      </c>
      <c r="N44" s="295">
        <f t="shared" si="3"/>
        <v>4</v>
      </c>
      <c r="O44" s="297">
        <f t="shared" si="2"/>
        <v>0.25</v>
      </c>
    </row>
    <row r="45" spans="1:15" ht="9.75">
      <c r="A45" s="289">
        <v>6</v>
      </c>
      <c r="B45" s="290" t="s">
        <v>231</v>
      </c>
      <c r="C45" s="291" t="s">
        <v>94</v>
      </c>
      <c r="D45" s="292" t="s">
        <v>17</v>
      </c>
      <c r="E45" s="292" t="s">
        <v>17</v>
      </c>
      <c r="F45" s="292" t="s">
        <v>17</v>
      </c>
      <c r="G45" s="292" t="s">
        <v>17</v>
      </c>
      <c r="H45" s="300"/>
      <c r="I45" s="293"/>
      <c r="J45" s="292" t="s">
        <v>17</v>
      </c>
      <c r="K45" s="293"/>
      <c r="L45" s="294" t="s">
        <v>17</v>
      </c>
      <c r="M45" s="296">
        <f t="shared" si="1"/>
        <v>1</v>
      </c>
      <c r="N45" s="295">
        <f t="shared" si="3"/>
        <v>4</v>
      </c>
      <c r="O45" s="297">
        <f t="shared" si="2"/>
        <v>0.25</v>
      </c>
    </row>
    <row r="46" spans="1:15" ht="9.75">
      <c r="A46" s="289">
        <v>6</v>
      </c>
      <c r="B46" s="290" t="s">
        <v>232</v>
      </c>
      <c r="C46" s="291" t="s">
        <v>94</v>
      </c>
      <c r="D46" s="292" t="s">
        <v>17</v>
      </c>
      <c r="E46" s="292" t="s">
        <v>17</v>
      </c>
      <c r="F46" s="292" t="s">
        <v>17</v>
      </c>
      <c r="G46" s="292" t="s">
        <v>17</v>
      </c>
      <c r="H46" s="300"/>
      <c r="I46" s="293"/>
      <c r="J46" s="292" t="s">
        <v>17</v>
      </c>
      <c r="K46" s="293"/>
      <c r="L46" s="294" t="s">
        <v>17</v>
      </c>
      <c r="M46" s="296">
        <f t="shared" si="1"/>
        <v>1</v>
      </c>
      <c r="N46" s="295">
        <f t="shared" si="3"/>
        <v>4</v>
      </c>
      <c r="O46" s="297">
        <f t="shared" si="2"/>
        <v>0.25</v>
      </c>
    </row>
    <row r="47" spans="1:15" ht="9.75">
      <c r="A47" s="289">
        <v>6</v>
      </c>
      <c r="B47" s="290" t="s">
        <v>233</v>
      </c>
      <c r="C47" s="291" t="s">
        <v>94</v>
      </c>
      <c r="D47" s="292" t="s">
        <v>17</v>
      </c>
      <c r="E47" s="292" t="s">
        <v>17</v>
      </c>
      <c r="F47" s="292" t="s">
        <v>17</v>
      </c>
      <c r="G47" s="292" t="s">
        <v>17</v>
      </c>
      <c r="H47" s="300"/>
      <c r="I47" s="293"/>
      <c r="J47" s="292" t="s">
        <v>17</v>
      </c>
      <c r="K47" s="293"/>
      <c r="L47" s="294" t="s">
        <v>17</v>
      </c>
      <c r="M47" s="296">
        <f t="shared" si="1"/>
        <v>1</v>
      </c>
      <c r="N47" s="295">
        <f t="shared" si="3"/>
        <v>4</v>
      </c>
      <c r="O47" s="297">
        <f t="shared" si="2"/>
        <v>0.25</v>
      </c>
    </row>
    <row r="48" spans="1:15" ht="9.75">
      <c r="A48" s="289">
        <v>6</v>
      </c>
      <c r="B48" s="290" t="s">
        <v>234</v>
      </c>
      <c r="C48" s="291" t="s">
        <v>94</v>
      </c>
      <c r="D48" s="292" t="s">
        <v>17</v>
      </c>
      <c r="E48" s="292" t="s">
        <v>17</v>
      </c>
      <c r="F48" s="292" t="s">
        <v>17</v>
      </c>
      <c r="G48" s="292" t="s">
        <v>17</v>
      </c>
      <c r="H48" s="300"/>
      <c r="I48" s="293"/>
      <c r="J48" s="292" t="s">
        <v>17</v>
      </c>
      <c r="K48" s="293"/>
      <c r="L48" s="294" t="s">
        <v>17</v>
      </c>
      <c r="M48" s="296">
        <f t="shared" si="1"/>
        <v>1</v>
      </c>
      <c r="N48" s="295">
        <f t="shared" si="3"/>
        <v>4</v>
      </c>
      <c r="O48" s="297">
        <f t="shared" si="2"/>
        <v>0.25</v>
      </c>
    </row>
    <row r="49" spans="1:15" ht="9.75">
      <c r="A49" s="289">
        <v>7</v>
      </c>
      <c r="B49" s="290" t="s">
        <v>236</v>
      </c>
      <c r="C49" s="291" t="s">
        <v>94</v>
      </c>
      <c r="D49" s="292" t="s">
        <v>17</v>
      </c>
      <c r="E49" s="292" t="s">
        <v>17</v>
      </c>
      <c r="F49" s="292" t="s">
        <v>17</v>
      </c>
      <c r="G49" s="292" t="s">
        <v>17</v>
      </c>
      <c r="H49" s="300"/>
      <c r="I49" s="293"/>
      <c r="J49" s="292" t="s">
        <v>17</v>
      </c>
      <c r="K49" s="293"/>
      <c r="L49" s="294" t="s">
        <v>17</v>
      </c>
      <c r="M49" s="296">
        <f t="shared" si="1"/>
        <v>1</v>
      </c>
      <c r="N49" s="295">
        <f t="shared" si="3"/>
        <v>4</v>
      </c>
      <c r="O49" s="297">
        <f t="shared" si="2"/>
        <v>0.25</v>
      </c>
    </row>
    <row r="50" spans="1:15" ht="9.75">
      <c r="A50" s="289">
        <v>8</v>
      </c>
      <c r="B50" s="290" t="s">
        <v>237</v>
      </c>
      <c r="C50" s="298" t="s">
        <v>58</v>
      </c>
      <c r="D50" s="292" t="s">
        <v>17</v>
      </c>
      <c r="E50" s="292" t="s">
        <v>17</v>
      </c>
      <c r="F50" s="292" t="s">
        <v>17</v>
      </c>
      <c r="G50" s="292" t="s">
        <v>17</v>
      </c>
      <c r="H50" s="300"/>
      <c r="I50" s="293"/>
      <c r="J50" s="292" t="s">
        <v>17</v>
      </c>
      <c r="K50" s="293"/>
      <c r="L50" s="294" t="s">
        <v>17</v>
      </c>
      <c r="M50" s="296">
        <f t="shared" si="1"/>
        <v>0</v>
      </c>
      <c r="N50" s="295">
        <f t="shared" si="3"/>
        <v>4</v>
      </c>
      <c r="O50" s="297">
        <f t="shared" si="2"/>
        <v>0</v>
      </c>
    </row>
    <row r="51" spans="1:15" ht="9.75">
      <c r="A51" s="289">
        <v>8</v>
      </c>
      <c r="B51" s="290" t="s">
        <v>238</v>
      </c>
      <c r="C51" s="291" t="s">
        <v>94</v>
      </c>
      <c r="D51" s="292" t="s">
        <v>17</v>
      </c>
      <c r="E51" s="292" t="s">
        <v>17</v>
      </c>
      <c r="F51" s="292" t="s">
        <v>17</v>
      </c>
      <c r="G51" s="292" t="s">
        <v>17</v>
      </c>
      <c r="H51" s="300"/>
      <c r="I51" s="293"/>
      <c r="J51" s="292" t="s">
        <v>17</v>
      </c>
      <c r="K51" s="293"/>
      <c r="L51" s="294" t="s">
        <v>17</v>
      </c>
      <c r="M51" s="296">
        <f t="shared" si="1"/>
        <v>1</v>
      </c>
      <c r="N51" s="295">
        <f t="shared" si="3"/>
        <v>4</v>
      </c>
      <c r="O51" s="297">
        <f t="shared" si="2"/>
        <v>0.25</v>
      </c>
    </row>
    <row r="52" spans="1:15" ht="9.75">
      <c r="A52" s="289">
        <v>8</v>
      </c>
      <c r="B52" s="290" t="s">
        <v>262</v>
      </c>
      <c r="C52" s="291" t="s">
        <v>94</v>
      </c>
      <c r="D52" s="292" t="s">
        <v>17</v>
      </c>
      <c r="E52" s="292" t="s">
        <v>17</v>
      </c>
      <c r="F52" s="292" t="s">
        <v>17</v>
      </c>
      <c r="G52" s="292" t="s">
        <v>17</v>
      </c>
      <c r="H52" s="288"/>
      <c r="I52" s="293"/>
      <c r="J52" s="292" t="s">
        <v>17</v>
      </c>
      <c r="K52" s="293"/>
      <c r="L52" s="294" t="s">
        <v>17</v>
      </c>
      <c r="M52" s="296">
        <f t="shared" si="1"/>
        <v>1</v>
      </c>
      <c r="N52" s="295">
        <f t="shared" si="3"/>
        <v>4</v>
      </c>
      <c r="O52" s="297">
        <f t="shared" si="2"/>
        <v>0.25</v>
      </c>
    </row>
    <row r="53" spans="1:15" ht="9.75">
      <c r="A53" s="289">
        <v>9</v>
      </c>
      <c r="B53" s="290" t="s">
        <v>56</v>
      </c>
      <c r="C53" s="291" t="s">
        <v>94</v>
      </c>
      <c r="D53" s="292" t="s">
        <v>17</v>
      </c>
      <c r="E53" s="292" t="s">
        <v>17</v>
      </c>
      <c r="F53" s="292" t="s">
        <v>17</v>
      </c>
      <c r="G53" s="292" t="s">
        <v>17</v>
      </c>
      <c r="H53" s="293"/>
      <c r="I53" s="293"/>
      <c r="J53" s="292" t="s">
        <v>17</v>
      </c>
      <c r="K53" s="293"/>
      <c r="L53" s="294" t="s">
        <v>17</v>
      </c>
      <c r="M53" s="296">
        <f t="shared" si="1"/>
        <v>1</v>
      </c>
      <c r="N53" s="295">
        <f t="shared" si="3"/>
        <v>4</v>
      </c>
      <c r="O53" s="297">
        <f t="shared" si="2"/>
        <v>0.25</v>
      </c>
    </row>
    <row r="54" spans="1:15" ht="9.75">
      <c r="A54" s="289">
        <v>9</v>
      </c>
      <c r="B54" s="290" t="s">
        <v>62</v>
      </c>
      <c r="C54" s="291" t="s">
        <v>94</v>
      </c>
      <c r="D54" s="292" t="s">
        <v>17</v>
      </c>
      <c r="E54" s="292" t="s">
        <v>17</v>
      </c>
      <c r="F54" s="292" t="s">
        <v>17</v>
      </c>
      <c r="G54" s="292" t="s">
        <v>17</v>
      </c>
      <c r="H54" s="307" t="s">
        <v>94</v>
      </c>
      <c r="I54" s="293"/>
      <c r="J54" s="292" t="s">
        <v>17</v>
      </c>
      <c r="K54" s="293"/>
      <c r="L54" s="294" t="s">
        <v>17</v>
      </c>
      <c r="M54" s="296">
        <f t="shared" si="1"/>
        <v>2</v>
      </c>
      <c r="N54" s="295">
        <f t="shared" si="3"/>
        <v>4</v>
      </c>
      <c r="O54" s="297">
        <f t="shared" si="2"/>
        <v>0.5</v>
      </c>
    </row>
    <row r="55" spans="1:15" ht="9.75">
      <c r="A55" s="289">
        <v>9</v>
      </c>
      <c r="B55" s="290" t="s">
        <v>26</v>
      </c>
      <c r="C55" s="304"/>
      <c r="D55" s="320" t="s">
        <v>265</v>
      </c>
      <c r="E55" s="291" t="s">
        <v>94</v>
      </c>
      <c r="F55" s="292" t="s">
        <v>17</v>
      </c>
      <c r="G55" s="292" t="s">
        <v>17</v>
      </c>
      <c r="H55" s="305"/>
      <c r="I55" s="291" t="s">
        <v>94</v>
      </c>
      <c r="J55" s="292" t="s">
        <v>17</v>
      </c>
      <c r="K55" s="306"/>
      <c r="L55" s="294" t="s">
        <v>17</v>
      </c>
      <c r="M55" s="296">
        <f t="shared" si="1"/>
        <v>2</v>
      </c>
      <c r="N55" s="295">
        <f t="shared" si="3"/>
        <v>6</v>
      </c>
      <c r="O55" s="297">
        <f t="shared" si="2"/>
        <v>0.3333333333333333</v>
      </c>
    </row>
    <row r="56" spans="1:15" ht="9.75">
      <c r="A56" s="289">
        <v>9</v>
      </c>
      <c r="B56" s="290" t="s">
        <v>28</v>
      </c>
      <c r="C56" s="291" t="s">
        <v>94</v>
      </c>
      <c r="D56" s="292" t="s">
        <v>17</v>
      </c>
      <c r="E56" s="292" t="s">
        <v>17</v>
      </c>
      <c r="F56" s="292" t="s">
        <v>17</v>
      </c>
      <c r="G56" s="292" t="s">
        <v>17</v>
      </c>
      <c r="H56" s="307" t="s">
        <v>94</v>
      </c>
      <c r="I56" s="291" t="s">
        <v>94</v>
      </c>
      <c r="J56" s="292" t="s">
        <v>17</v>
      </c>
      <c r="K56" s="298" t="s">
        <v>58</v>
      </c>
      <c r="L56" s="294" t="s">
        <v>17</v>
      </c>
      <c r="M56" s="296">
        <f t="shared" si="1"/>
        <v>3</v>
      </c>
      <c r="N56" s="295">
        <f t="shared" si="3"/>
        <v>4</v>
      </c>
      <c r="O56" s="297">
        <f t="shared" si="2"/>
        <v>0.75</v>
      </c>
    </row>
    <row r="57" spans="1:15" ht="9.75">
      <c r="A57" s="289">
        <v>9</v>
      </c>
      <c r="B57" s="290" t="s">
        <v>74</v>
      </c>
      <c r="C57" s="291" t="s">
        <v>94</v>
      </c>
      <c r="D57" s="292" t="s">
        <v>17</v>
      </c>
      <c r="E57" s="292" t="s">
        <v>17</v>
      </c>
      <c r="F57" s="292" t="s">
        <v>17</v>
      </c>
      <c r="G57" s="292" t="s">
        <v>17</v>
      </c>
      <c r="H57" s="308"/>
      <c r="I57" s="300"/>
      <c r="J57" s="292" t="s">
        <v>17</v>
      </c>
      <c r="K57" s="300"/>
      <c r="L57" s="294" t="s">
        <v>17</v>
      </c>
      <c r="M57" s="296">
        <f t="shared" si="1"/>
        <v>1</v>
      </c>
      <c r="N57" s="295">
        <f t="shared" si="3"/>
        <v>4</v>
      </c>
      <c r="O57" s="297">
        <f t="shared" si="2"/>
        <v>0.25</v>
      </c>
    </row>
    <row r="58" spans="1:15" ht="9.75">
      <c r="A58" s="289">
        <v>9</v>
      </c>
      <c r="B58" s="290" t="s">
        <v>240</v>
      </c>
      <c r="C58" s="291" t="s">
        <v>94</v>
      </c>
      <c r="D58" s="292" t="s">
        <v>17</v>
      </c>
      <c r="E58" s="292" t="s">
        <v>17</v>
      </c>
      <c r="F58" s="292" t="s">
        <v>17</v>
      </c>
      <c r="G58" s="292" t="s">
        <v>17</v>
      </c>
      <c r="H58" s="293"/>
      <c r="I58" s="293"/>
      <c r="J58" s="292" t="s">
        <v>17</v>
      </c>
      <c r="K58" s="293"/>
      <c r="L58" s="294" t="s">
        <v>17</v>
      </c>
      <c r="M58" s="296">
        <f t="shared" si="1"/>
        <v>1</v>
      </c>
      <c r="N58" s="295">
        <f t="shared" si="3"/>
        <v>4</v>
      </c>
      <c r="O58" s="297">
        <f t="shared" si="2"/>
        <v>0.25</v>
      </c>
    </row>
    <row r="59" spans="1:15" ht="9.75">
      <c r="A59" s="289">
        <v>9</v>
      </c>
      <c r="B59" s="290" t="s">
        <v>241</v>
      </c>
      <c r="C59" s="291" t="s">
        <v>94</v>
      </c>
      <c r="D59" s="292" t="s">
        <v>17</v>
      </c>
      <c r="E59" s="292" t="s">
        <v>17</v>
      </c>
      <c r="F59" s="292" t="s">
        <v>17</v>
      </c>
      <c r="G59" s="292" t="s">
        <v>17</v>
      </c>
      <c r="H59" s="293"/>
      <c r="I59" s="293"/>
      <c r="J59" s="292" t="s">
        <v>17</v>
      </c>
      <c r="K59" s="293"/>
      <c r="L59" s="294" t="s">
        <v>17</v>
      </c>
      <c r="M59" s="296">
        <f t="shared" si="1"/>
        <v>1</v>
      </c>
      <c r="N59" s="295">
        <f t="shared" si="3"/>
        <v>4</v>
      </c>
      <c r="O59" s="297">
        <f t="shared" si="2"/>
        <v>0.25</v>
      </c>
    </row>
    <row r="60" spans="1:15" ht="9.75">
      <c r="A60" s="289">
        <v>9</v>
      </c>
      <c r="B60" s="290" t="s">
        <v>242</v>
      </c>
      <c r="C60" s="291" t="s">
        <v>94</v>
      </c>
      <c r="D60" s="292" t="s">
        <v>17</v>
      </c>
      <c r="E60" s="292" t="s">
        <v>17</v>
      </c>
      <c r="F60" s="292" t="s">
        <v>17</v>
      </c>
      <c r="G60" s="292" t="s">
        <v>17</v>
      </c>
      <c r="H60" s="293"/>
      <c r="I60" s="293"/>
      <c r="J60" s="292" t="s">
        <v>17</v>
      </c>
      <c r="K60" s="293"/>
      <c r="L60" s="294" t="s">
        <v>17</v>
      </c>
      <c r="M60" s="296">
        <f t="shared" si="1"/>
        <v>1</v>
      </c>
      <c r="N60" s="295">
        <f t="shared" si="3"/>
        <v>4</v>
      </c>
      <c r="O60" s="297">
        <f t="shared" si="2"/>
        <v>0.25</v>
      </c>
    </row>
    <row r="61" spans="1:15" ht="9.75">
      <c r="A61" s="289">
        <v>9</v>
      </c>
      <c r="B61" s="290" t="s">
        <v>243</v>
      </c>
      <c r="C61" s="291" t="s">
        <v>94</v>
      </c>
      <c r="D61" s="292" t="s">
        <v>17</v>
      </c>
      <c r="E61" s="292" t="s">
        <v>17</v>
      </c>
      <c r="F61" s="292" t="s">
        <v>17</v>
      </c>
      <c r="G61" s="292" t="s">
        <v>17</v>
      </c>
      <c r="H61" s="293"/>
      <c r="I61" s="293"/>
      <c r="J61" s="292" t="s">
        <v>17</v>
      </c>
      <c r="K61" s="293"/>
      <c r="L61" s="294" t="s">
        <v>17</v>
      </c>
      <c r="M61" s="296">
        <f t="shared" si="1"/>
        <v>1</v>
      </c>
      <c r="N61" s="295">
        <f t="shared" si="3"/>
        <v>4</v>
      </c>
      <c r="O61" s="297">
        <f t="shared" si="2"/>
        <v>0.25</v>
      </c>
    </row>
    <row r="62" spans="1:15" ht="9.75">
      <c r="A62" s="289">
        <v>9</v>
      </c>
      <c r="B62" s="290" t="s">
        <v>244</v>
      </c>
      <c r="C62" s="291" t="s">
        <v>94</v>
      </c>
      <c r="D62" s="292" t="s">
        <v>17</v>
      </c>
      <c r="E62" s="292" t="s">
        <v>17</v>
      </c>
      <c r="F62" s="292" t="s">
        <v>17</v>
      </c>
      <c r="G62" s="292" t="s">
        <v>17</v>
      </c>
      <c r="H62" s="293"/>
      <c r="I62" s="293"/>
      <c r="J62" s="292" t="s">
        <v>17</v>
      </c>
      <c r="K62" s="293"/>
      <c r="L62" s="294" t="s">
        <v>17</v>
      </c>
      <c r="M62" s="296">
        <f t="shared" si="1"/>
        <v>1</v>
      </c>
      <c r="N62" s="295">
        <f t="shared" si="3"/>
        <v>4</v>
      </c>
      <c r="O62" s="297">
        <f t="shared" si="2"/>
        <v>0.25</v>
      </c>
    </row>
    <row r="63" spans="1:15" ht="9.75">
      <c r="A63" s="289">
        <v>9</v>
      </c>
      <c r="B63" s="290" t="s">
        <v>245</v>
      </c>
      <c r="C63" s="291" t="s">
        <v>94</v>
      </c>
      <c r="D63" s="292" t="s">
        <v>17</v>
      </c>
      <c r="E63" s="292" t="s">
        <v>17</v>
      </c>
      <c r="F63" s="292" t="s">
        <v>17</v>
      </c>
      <c r="G63" s="292" t="s">
        <v>17</v>
      </c>
      <c r="H63" s="293"/>
      <c r="I63" s="293"/>
      <c r="J63" s="292" t="s">
        <v>17</v>
      </c>
      <c r="K63" s="293"/>
      <c r="L63" s="294" t="s">
        <v>17</v>
      </c>
      <c r="M63" s="296">
        <f t="shared" si="1"/>
        <v>1</v>
      </c>
      <c r="N63" s="295">
        <f t="shared" si="3"/>
        <v>4</v>
      </c>
      <c r="O63" s="297">
        <f t="shared" si="2"/>
        <v>0.25</v>
      </c>
    </row>
    <row r="64" spans="1:15" ht="9.75">
      <c r="A64" s="289">
        <v>9</v>
      </c>
      <c r="B64" s="290" t="s">
        <v>246</v>
      </c>
      <c r="C64" s="291" t="s">
        <v>94</v>
      </c>
      <c r="D64" s="292" t="s">
        <v>17</v>
      </c>
      <c r="E64" s="292" t="s">
        <v>17</v>
      </c>
      <c r="F64" s="292" t="s">
        <v>17</v>
      </c>
      <c r="G64" s="292" t="s">
        <v>17</v>
      </c>
      <c r="H64" s="293"/>
      <c r="I64" s="293"/>
      <c r="J64" s="292" t="s">
        <v>17</v>
      </c>
      <c r="K64" s="293"/>
      <c r="L64" s="294" t="s">
        <v>17</v>
      </c>
      <c r="M64" s="296">
        <f t="shared" si="1"/>
        <v>1</v>
      </c>
      <c r="N64" s="295">
        <f t="shared" si="3"/>
        <v>4</v>
      </c>
      <c r="O64" s="297">
        <f t="shared" si="2"/>
        <v>0.25</v>
      </c>
    </row>
    <row r="65" spans="1:15" ht="9.75">
      <c r="A65" s="289">
        <v>9</v>
      </c>
      <c r="B65" s="290" t="s">
        <v>247</v>
      </c>
      <c r="C65" s="291" t="s">
        <v>94</v>
      </c>
      <c r="D65" s="292" t="s">
        <v>17</v>
      </c>
      <c r="E65" s="292" t="s">
        <v>17</v>
      </c>
      <c r="F65" s="292" t="s">
        <v>17</v>
      </c>
      <c r="G65" s="292" t="s">
        <v>17</v>
      </c>
      <c r="H65" s="293"/>
      <c r="I65" s="293"/>
      <c r="J65" s="292" t="s">
        <v>17</v>
      </c>
      <c r="K65" s="293"/>
      <c r="L65" s="294" t="s">
        <v>17</v>
      </c>
      <c r="M65" s="296">
        <f t="shared" si="1"/>
        <v>1</v>
      </c>
      <c r="N65" s="295">
        <f t="shared" si="3"/>
        <v>4</v>
      </c>
      <c r="O65" s="297">
        <f t="shared" si="2"/>
        <v>0.25</v>
      </c>
    </row>
    <row r="66" spans="1:15" ht="9.75">
      <c r="A66" s="289">
        <v>9</v>
      </c>
      <c r="B66" s="290" t="s">
        <v>248</v>
      </c>
      <c r="C66" s="291" t="s">
        <v>94</v>
      </c>
      <c r="D66" s="292" t="s">
        <v>17</v>
      </c>
      <c r="E66" s="292" t="s">
        <v>17</v>
      </c>
      <c r="F66" s="292" t="s">
        <v>17</v>
      </c>
      <c r="G66" s="292" t="s">
        <v>17</v>
      </c>
      <c r="H66" s="293"/>
      <c r="I66" s="293"/>
      <c r="J66" s="292" t="s">
        <v>17</v>
      </c>
      <c r="K66" s="293"/>
      <c r="L66" s="294" t="s">
        <v>17</v>
      </c>
      <c r="M66" s="296">
        <f t="shared" si="1"/>
        <v>1</v>
      </c>
      <c r="N66" s="295">
        <f t="shared" si="3"/>
        <v>4</v>
      </c>
      <c r="O66" s="297">
        <f t="shared" si="2"/>
        <v>0.25</v>
      </c>
    </row>
    <row r="67" spans="1:15" ht="9.75">
      <c r="A67" s="289">
        <v>9</v>
      </c>
      <c r="B67" s="290" t="s">
        <v>249</v>
      </c>
      <c r="C67" s="291" t="s">
        <v>94</v>
      </c>
      <c r="D67" s="292" t="s">
        <v>17</v>
      </c>
      <c r="E67" s="292" t="s">
        <v>17</v>
      </c>
      <c r="F67" s="292" t="s">
        <v>17</v>
      </c>
      <c r="G67" s="292" t="s">
        <v>17</v>
      </c>
      <c r="H67" s="293"/>
      <c r="I67" s="293"/>
      <c r="J67" s="292" t="s">
        <v>17</v>
      </c>
      <c r="K67" s="293"/>
      <c r="L67" s="294" t="s">
        <v>17</v>
      </c>
      <c r="M67" s="296">
        <f t="shared" si="1"/>
        <v>1</v>
      </c>
      <c r="N67" s="295">
        <f t="shared" si="3"/>
        <v>4</v>
      </c>
      <c r="O67" s="297">
        <f t="shared" si="2"/>
        <v>0.25</v>
      </c>
    </row>
    <row r="68" spans="1:15" ht="9.75">
      <c r="A68" s="289">
        <v>9</v>
      </c>
      <c r="B68" s="290" t="s">
        <v>250</v>
      </c>
      <c r="C68" s="291" t="s">
        <v>94</v>
      </c>
      <c r="D68" s="292" t="s">
        <v>17</v>
      </c>
      <c r="E68" s="292" t="s">
        <v>17</v>
      </c>
      <c r="F68" s="292" t="s">
        <v>17</v>
      </c>
      <c r="G68" s="292" t="s">
        <v>17</v>
      </c>
      <c r="H68" s="293"/>
      <c r="I68" s="293"/>
      <c r="J68" s="292" t="s">
        <v>17</v>
      </c>
      <c r="K68" s="293"/>
      <c r="L68" s="294" t="s">
        <v>17</v>
      </c>
      <c r="M68" s="296">
        <f t="shared" si="1"/>
        <v>1</v>
      </c>
      <c r="N68" s="295">
        <f t="shared" si="3"/>
        <v>4</v>
      </c>
      <c r="O68" s="297">
        <f t="shared" si="2"/>
        <v>0.25</v>
      </c>
    </row>
    <row r="69" spans="1:15" ht="9.75">
      <c r="A69" s="333">
        <v>9</v>
      </c>
      <c r="B69" s="312" t="s">
        <v>239</v>
      </c>
      <c r="C69" s="325" t="s">
        <v>94</v>
      </c>
      <c r="D69" s="326" t="s">
        <v>17</v>
      </c>
      <c r="E69" s="326" t="s">
        <v>17</v>
      </c>
      <c r="F69" s="326" t="s">
        <v>17</v>
      </c>
      <c r="G69" s="326" t="s">
        <v>17</v>
      </c>
      <c r="H69" s="327"/>
      <c r="I69" s="328"/>
      <c r="J69" s="326" t="s">
        <v>17</v>
      </c>
      <c r="K69" s="329" t="s">
        <v>58</v>
      </c>
      <c r="L69" s="330" t="s">
        <v>17</v>
      </c>
      <c r="M69" s="296">
        <f t="shared" si="1"/>
        <v>1</v>
      </c>
      <c r="N69" s="331">
        <f t="shared" si="3"/>
        <v>4</v>
      </c>
      <c r="O69" s="332">
        <f t="shared" si="2"/>
        <v>0.25</v>
      </c>
    </row>
    <row r="70" spans="1:15" ht="9.75">
      <c r="A70" s="289">
        <v>9</v>
      </c>
      <c r="B70" s="339" t="s">
        <v>269</v>
      </c>
      <c r="C70" s="325" t="s">
        <v>94</v>
      </c>
      <c r="D70" s="340"/>
      <c r="E70" s="340"/>
      <c r="F70" s="340"/>
      <c r="G70" s="340"/>
      <c r="H70" s="308"/>
      <c r="I70" s="341"/>
      <c r="J70" s="340"/>
      <c r="K70" s="302"/>
      <c r="L70" s="342"/>
      <c r="M70" s="296">
        <f t="shared" si="1"/>
        <v>1</v>
      </c>
      <c r="N70" s="353" t="s">
        <v>268</v>
      </c>
      <c r="O70" s="353" t="s">
        <v>268</v>
      </c>
    </row>
    <row r="71" spans="1:15" ht="9.75">
      <c r="A71" s="333">
        <v>9</v>
      </c>
      <c r="B71" s="339" t="s">
        <v>270</v>
      </c>
      <c r="C71" s="325" t="s">
        <v>94</v>
      </c>
      <c r="D71" s="340"/>
      <c r="E71" s="340"/>
      <c r="F71" s="340"/>
      <c r="G71" s="340"/>
      <c r="H71" s="308"/>
      <c r="I71" s="341"/>
      <c r="J71" s="340"/>
      <c r="K71" s="302"/>
      <c r="L71" s="342"/>
      <c r="M71" s="296">
        <f t="shared" si="1"/>
        <v>1</v>
      </c>
      <c r="N71" s="353" t="s">
        <v>268</v>
      </c>
      <c r="O71" s="353" t="s">
        <v>268</v>
      </c>
    </row>
    <row r="72" spans="1:15" ht="12.75">
      <c r="A72" s="289">
        <v>9</v>
      </c>
      <c r="B72" s="339" t="s">
        <v>271</v>
      </c>
      <c r="C72" s="291" t="s">
        <v>94</v>
      </c>
      <c r="D72" s="343"/>
      <c r="E72" s="343"/>
      <c r="F72" s="343"/>
      <c r="G72" s="343"/>
      <c r="H72" s="343"/>
      <c r="I72" s="343"/>
      <c r="J72" s="343"/>
      <c r="K72" s="343"/>
      <c r="L72" s="344"/>
      <c r="M72" s="296">
        <f t="shared" si="1"/>
        <v>1</v>
      </c>
      <c r="N72" s="353" t="s">
        <v>268</v>
      </c>
      <c r="O72" s="353" t="s">
        <v>268</v>
      </c>
    </row>
    <row r="73" spans="1:15" ht="9.75">
      <c r="A73" s="338">
        <v>10</v>
      </c>
      <c r="B73" s="299" t="s">
        <v>252</v>
      </c>
      <c r="C73" s="334" t="s">
        <v>94</v>
      </c>
      <c r="D73" s="335" t="s">
        <v>17</v>
      </c>
      <c r="E73" s="335" t="s">
        <v>17</v>
      </c>
      <c r="F73" s="335" t="s">
        <v>17</v>
      </c>
      <c r="G73" s="335" t="s">
        <v>17</v>
      </c>
      <c r="H73" s="336"/>
      <c r="I73" s="336"/>
      <c r="J73" s="335" t="s">
        <v>17</v>
      </c>
      <c r="K73" s="336"/>
      <c r="L73" s="337" t="s">
        <v>17</v>
      </c>
      <c r="M73" s="296">
        <f t="shared" si="1"/>
        <v>1</v>
      </c>
      <c r="N73" s="295">
        <f t="shared" si="3"/>
        <v>4</v>
      </c>
      <c r="O73" s="297">
        <f t="shared" si="2"/>
        <v>0.25</v>
      </c>
    </row>
    <row r="74" spans="1:15" ht="9.75">
      <c r="A74" s="289">
        <v>10</v>
      </c>
      <c r="B74" s="290" t="s">
        <v>253</v>
      </c>
      <c r="C74" s="298" t="s">
        <v>58</v>
      </c>
      <c r="D74" s="292" t="s">
        <v>17</v>
      </c>
      <c r="E74" s="292" t="s">
        <v>17</v>
      </c>
      <c r="F74" s="292" t="s">
        <v>17</v>
      </c>
      <c r="G74" s="292" t="s">
        <v>17</v>
      </c>
      <c r="H74" s="293"/>
      <c r="I74" s="293"/>
      <c r="J74" s="292" t="s">
        <v>17</v>
      </c>
      <c r="K74" s="293"/>
      <c r="L74" s="294" t="s">
        <v>17</v>
      </c>
      <c r="M74" s="296">
        <f aca="true" t="shared" si="4" ref="M74:M98">COUNTIF(C74:L74,"Flow")</f>
        <v>0</v>
      </c>
      <c r="N74" s="295">
        <f t="shared" si="3"/>
        <v>4</v>
      </c>
      <c r="O74" s="297">
        <f aca="true" t="shared" si="5" ref="O74:O99">M74/N74</f>
        <v>0</v>
      </c>
    </row>
    <row r="75" spans="1:15" ht="9.75">
      <c r="A75" s="289">
        <v>10</v>
      </c>
      <c r="B75" s="290" t="s">
        <v>260</v>
      </c>
      <c r="C75" s="291" t="s">
        <v>94</v>
      </c>
      <c r="D75" s="292" t="s">
        <v>17</v>
      </c>
      <c r="E75" s="292" t="s">
        <v>17</v>
      </c>
      <c r="F75" s="292" t="s">
        <v>17</v>
      </c>
      <c r="G75" s="292" t="s">
        <v>17</v>
      </c>
      <c r="H75" s="293"/>
      <c r="I75" s="293"/>
      <c r="J75" s="292" t="s">
        <v>17</v>
      </c>
      <c r="K75" s="293"/>
      <c r="L75" s="294" t="s">
        <v>17</v>
      </c>
      <c r="M75" s="296">
        <f t="shared" si="4"/>
        <v>1</v>
      </c>
      <c r="N75" s="295">
        <f aca="true" t="shared" si="6" ref="N75:N98">10-(COUNTIF(C75:L75,"Direct")+COUNTIF(C75:L75,"ND"))</f>
        <v>4</v>
      </c>
      <c r="O75" s="297">
        <f t="shared" si="5"/>
        <v>0.25</v>
      </c>
    </row>
    <row r="76" spans="1:15" ht="9.75">
      <c r="A76" s="289">
        <v>10</v>
      </c>
      <c r="B76" s="290" t="s">
        <v>254</v>
      </c>
      <c r="C76" s="291" t="s">
        <v>94</v>
      </c>
      <c r="D76" s="292" t="s">
        <v>17</v>
      </c>
      <c r="E76" s="292" t="s">
        <v>17</v>
      </c>
      <c r="F76" s="292" t="s">
        <v>17</v>
      </c>
      <c r="G76" s="292" t="s">
        <v>17</v>
      </c>
      <c r="H76" s="293"/>
      <c r="I76" s="293"/>
      <c r="J76" s="292" t="s">
        <v>17</v>
      </c>
      <c r="K76" s="293"/>
      <c r="L76" s="294" t="s">
        <v>17</v>
      </c>
      <c r="M76" s="296">
        <f t="shared" si="4"/>
        <v>1</v>
      </c>
      <c r="N76" s="295">
        <f t="shared" si="6"/>
        <v>4</v>
      </c>
      <c r="O76" s="297">
        <f t="shared" si="5"/>
        <v>0.25</v>
      </c>
    </row>
    <row r="77" spans="1:15" ht="9.75">
      <c r="A77" s="289">
        <v>10</v>
      </c>
      <c r="B77" s="290" t="s">
        <v>255</v>
      </c>
      <c r="C77" s="291" t="s">
        <v>94</v>
      </c>
      <c r="D77" s="292" t="s">
        <v>17</v>
      </c>
      <c r="E77" s="292" t="s">
        <v>17</v>
      </c>
      <c r="F77" s="292" t="s">
        <v>17</v>
      </c>
      <c r="G77" s="292" t="s">
        <v>17</v>
      </c>
      <c r="H77" s="293"/>
      <c r="I77" s="293"/>
      <c r="J77" s="292" t="s">
        <v>17</v>
      </c>
      <c r="K77" s="293"/>
      <c r="L77" s="294" t="s">
        <v>17</v>
      </c>
      <c r="M77" s="296">
        <f t="shared" si="4"/>
        <v>1</v>
      </c>
      <c r="N77" s="295">
        <f t="shared" si="6"/>
        <v>4</v>
      </c>
      <c r="O77" s="297">
        <f t="shared" si="5"/>
        <v>0.25</v>
      </c>
    </row>
    <row r="78" spans="1:15" ht="9.75">
      <c r="A78" s="289">
        <v>10</v>
      </c>
      <c r="B78" s="290" t="s">
        <v>256</v>
      </c>
      <c r="C78" s="291" t="s">
        <v>94</v>
      </c>
      <c r="D78" s="292" t="s">
        <v>17</v>
      </c>
      <c r="E78" s="292" t="s">
        <v>17</v>
      </c>
      <c r="F78" s="292" t="s">
        <v>17</v>
      </c>
      <c r="G78" s="292" t="s">
        <v>17</v>
      </c>
      <c r="H78" s="293"/>
      <c r="I78" s="293"/>
      <c r="J78" s="292" t="s">
        <v>17</v>
      </c>
      <c r="K78" s="293"/>
      <c r="L78" s="294" t="s">
        <v>17</v>
      </c>
      <c r="M78" s="296">
        <f t="shared" si="4"/>
        <v>1</v>
      </c>
      <c r="N78" s="295">
        <f t="shared" si="6"/>
        <v>4</v>
      </c>
      <c r="O78" s="297">
        <f t="shared" si="5"/>
        <v>0.25</v>
      </c>
    </row>
    <row r="79" spans="1:15" ht="9.75">
      <c r="A79" s="289">
        <v>10</v>
      </c>
      <c r="B79" s="290" t="s">
        <v>257</v>
      </c>
      <c r="C79" s="291" t="s">
        <v>94</v>
      </c>
      <c r="D79" s="292" t="s">
        <v>17</v>
      </c>
      <c r="E79" s="292" t="s">
        <v>17</v>
      </c>
      <c r="F79" s="292" t="s">
        <v>17</v>
      </c>
      <c r="G79" s="292" t="s">
        <v>17</v>
      </c>
      <c r="H79" s="293"/>
      <c r="I79" s="293"/>
      <c r="J79" s="292" t="s">
        <v>17</v>
      </c>
      <c r="K79" s="293"/>
      <c r="L79" s="294" t="s">
        <v>17</v>
      </c>
      <c r="M79" s="296">
        <f t="shared" si="4"/>
        <v>1</v>
      </c>
      <c r="N79" s="295">
        <f t="shared" si="6"/>
        <v>4</v>
      </c>
      <c r="O79" s="297">
        <f t="shared" si="5"/>
        <v>0.25</v>
      </c>
    </row>
    <row r="80" spans="1:15" ht="9.75">
      <c r="A80" s="289">
        <v>10</v>
      </c>
      <c r="B80" s="290" t="s">
        <v>258</v>
      </c>
      <c r="C80" s="291" t="s">
        <v>94</v>
      </c>
      <c r="D80" s="292" t="s">
        <v>17</v>
      </c>
      <c r="E80" s="292" t="s">
        <v>17</v>
      </c>
      <c r="F80" s="292" t="s">
        <v>17</v>
      </c>
      <c r="G80" s="292" t="s">
        <v>17</v>
      </c>
      <c r="H80" s="293"/>
      <c r="I80" s="293"/>
      <c r="J80" s="292" t="s">
        <v>17</v>
      </c>
      <c r="K80" s="293"/>
      <c r="L80" s="294" t="s">
        <v>17</v>
      </c>
      <c r="M80" s="296">
        <f t="shared" si="4"/>
        <v>1</v>
      </c>
      <c r="N80" s="295">
        <f t="shared" si="6"/>
        <v>4</v>
      </c>
      <c r="O80" s="297">
        <f t="shared" si="5"/>
        <v>0.25</v>
      </c>
    </row>
    <row r="81" spans="1:15" ht="9.75">
      <c r="A81" s="289">
        <v>10</v>
      </c>
      <c r="B81" s="290" t="s">
        <v>259</v>
      </c>
      <c r="C81" s="291" t="s">
        <v>94</v>
      </c>
      <c r="D81" s="292" t="s">
        <v>17</v>
      </c>
      <c r="E81" s="292" t="s">
        <v>17</v>
      </c>
      <c r="F81" s="292" t="s">
        <v>17</v>
      </c>
      <c r="G81" s="292" t="s">
        <v>17</v>
      </c>
      <c r="H81" s="293"/>
      <c r="I81" s="293"/>
      <c r="J81" s="292" t="s">
        <v>17</v>
      </c>
      <c r="K81" s="293"/>
      <c r="L81" s="294" t="s">
        <v>17</v>
      </c>
      <c r="M81" s="296">
        <f t="shared" si="4"/>
        <v>1</v>
      </c>
      <c r="N81" s="295">
        <f t="shared" si="6"/>
        <v>4</v>
      </c>
      <c r="O81" s="297">
        <f t="shared" si="5"/>
        <v>0.25</v>
      </c>
    </row>
    <row r="82" spans="1:15" ht="9.75">
      <c r="A82" s="289">
        <v>10</v>
      </c>
      <c r="B82" s="290" t="s">
        <v>76</v>
      </c>
      <c r="C82" s="291" t="s">
        <v>94</v>
      </c>
      <c r="D82" s="292" t="s">
        <v>17</v>
      </c>
      <c r="E82" s="292" t="s">
        <v>17</v>
      </c>
      <c r="F82" s="292" t="s">
        <v>17</v>
      </c>
      <c r="G82" s="292" t="s">
        <v>17</v>
      </c>
      <c r="H82" s="293"/>
      <c r="I82" s="293"/>
      <c r="J82" s="292" t="s">
        <v>17</v>
      </c>
      <c r="K82" s="309"/>
      <c r="L82" s="294" t="s">
        <v>17</v>
      </c>
      <c r="M82" s="296">
        <f t="shared" si="4"/>
        <v>1</v>
      </c>
      <c r="N82" s="295">
        <f t="shared" si="6"/>
        <v>4</v>
      </c>
      <c r="O82" s="297">
        <f t="shared" si="5"/>
        <v>0.25</v>
      </c>
    </row>
    <row r="83" spans="1:15" ht="9.75">
      <c r="A83" s="289">
        <v>10</v>
      </c>
      <c r="B83" s="290" t="s">
        <v>65</v>
      </c>
      <c r="C83" s="291" t="s">
        <v>94</v>
      </c>
      <c r="D83" s="292" t="s">
        <v>17</v>
      </c>
      <c r="E83" s="292" t="s">
        <v>17</v>
      </c>
      <c r="F83" s="292" t="s">
        <v>17</v>
      </c>
      <c r="G83" s="292" t="s">
        <v>17</v>
      </c>
      <c r="H83" s="293"/>
      <c r="I83" s="293"/>
      <c r="J83" s="292" t="s">
        <v>17</v>
      </c>
      <c r="K83" s="293"/>
      <c r="L83" s="294" t="s">
        <v>17</v>
      </c>
      <c r="M83" s="296">
        <f t="shared" si="4"/>
        <v>1</v>
      </c>
      <c r="N83" s="295">
        <f t="shared" si="6"/>
        <v>4</v>
      </c>
      <c r="O83" s="297">
        <f t="shared" si="5"/>
        <v>0.25</v>
      </c>
    </row>
    <row r="84" spans="1:15" ht="9.75">
      <c r="A84" s="289">
        <v>10</v>
      </c>
      <c r="B84" s="290" t="s">
        <v>143</v>
      </c>
      <c r="C84" s="291" t="s">
        <v>94</v>
      </c>
      <c r="D84" s="292" t="s">
        <v>17</v>
      </c>
      <c r="E84" s="292" t="s">
        <v>17</v>
      </c>
      <c r="F84" s="292" t="s">
        <v>17</v>
      </c>
      <c r="G84" s="292" t="s">
        <v>17</v>
      </c>
      <c r="H84" s="308"/>
      <c r="I84" s="293"/>
      <c r="J84" s="292" t="s">
        <v>17</v>
      </c>
      <c r="K84" s="306"/>
      <c r="L84" s="294" t="s">
        <v>17</v>
      </c>
      <c r="M84" s="296">
        <f t="shared" si="4"/>
        <v>1</v>
      </c>
      <c r="N84" s="295">
        <f t="shared" si="6"/>
        <v>4</v>
      </c>
      <c r="O84" s="297">
        <f t="shared" si="5"/>
        <v>0.25</v>
      </c>
    </row>
    <row r="85" spans="1:15" ht="9.75">
      <c r="A85" s="289">
        <v>10</v>
      </c>
      <c r="B85" s="290" t="s">
        <v>35</v>
      </c>
      <c r="C85" s="301" t="s">
        <v>54</v>
      </c>
      <c r="D85" s="292" t="s">
        <v>17</v>
      </c>
      <c r="E85" s="292" t="s">
        <v>17</v>
      </c>
      <c r="F85" s="292" t="s">
        <v>17</v>
      </c>
      <c r="G85" s="292" t="s">
        <v>17</v>
      </c>
      <c r="H85" s="307" t="s">
        <v>94</v>
      </c>
      <c r="I85" s="293"/>
      <c r="J85" s="292" t="s">
        <v>17</v>
      </c>
      <c r="K85" s="310"/>
      <c r="L85" s="294" t="s">
        <v>17</v>
      </c>
      <c r="M85" s="296">
        <f t="shared" si="4"/>
        <v>1</v>
      </c>
      <c r="N85" s="295">
        <f t="shared" si="6"/>
        <v>4</v>
      </c>
      <c r="O85" s="297">
        <f t="shared" si="5"/>
        <v>0.25</v>
      </c>
    </row>
    <row r="86" spans="1:15" ht="9.75">
      <c r="A86" s="289">
        <v>10</v>
      </c>
      <c r="B86" s="311" t="s">
        <v>174</v>
      </c>
      <c r="C86" s="291" t="s">
        <v>94</v>
      </c>
      <c r="D86" s="292" t="s">
        <v>17</v>
      </c>
      <c r="E86" s="292" t="s">
        <v>17</v>
      </c>
      <c r="F86" s="292" t="s">
        <v>17</v>
      </c>
      <c r="G86" s="292" t="s">
        <v>17</v>
      </c>
      <c r="H86" s="308"/>
      <c r="I86" s="293"/>
      <c r="J86" s="292" t="s">
        <v>17</v>
      </c>
      <c r="K86" s="306"/>
      <c r="L86" s="294" t="s">
        <v>17</v>
      </c>
      <c r="M86" s="296">
        <f t="shared" si="4"/>
        <v>1</v>
      </c>
      <c r="N86" s="295">
        <f t="shared" si="6"/>
        <v>4</v>
      </c>
      <c r="O86" s="297">
        <f t="shared" si="5"/>
        <v>0.25</v>
      </c>
    </row>
    <row r="87" spans="1:15" ht="9.75">
      <c r="A87" s="289">
        <v>10</v>
      </c>
      <c r="B87" s="290" t="s">
        <v>170</v>
      </c>
      <c r="C87" s="291" t="s">
        <v>94</v>
      </c>
      <c r="D87" s="292" t="s">
        <v>17</v>
      </c>
      <c r="E87" s="292" t="s">
        <v>17</v>
      </c>
      <c r="F87" s="292" t="s">
        <v>17</v>
      </c>
      <c r="G87" s="292" t="s">
        <v>17</v>
      </c>
      <c r="H87" s="303"/>
      <c r="I87" s="293"/>
      <c r="J87" s="292" t="s">
        <v>17</v>
      </c>
      <c r="K87" s="310"/>
      <c r="L87" s="294" t="s">
        <v>17</v>
      </c>
      <c r="M87" s="296">
        <f t="shared" si="4"/>
        <v>1</v>
      </c>
      <c r="N87" s="295">
        <f t="shared" si="6"/>
        <v>4</v>
      </c>
      <c r="O87" s="297">
        <f t="shared" si="5"/>
        <v>0.25</v>
      </c>
    </row>
    <row r="88" spans="1:15" ht="9.75">
      <c r="A88" s="289">
        <v>10</v>
      </c>
      <c r="B88" s="290" t="s">
        <v>78</v>
      </c>
      <c r="C88" s="291" t="s">
        <v>94</v>
      </c>
      <c r="D88" s="292" t="s">
        <v>17</v>
      </c>
      <c r="E88" s="292" t="s">
        <v>17</v>
      </c>
      <c r="F88" s="292" t="s">
        <v>17</v>
      </c>
      <c r="G88" s="292" t="s">
        <v>17</v>
      </c>
      <c r="H88" s="303"/>
      <c r="I88" s="293"/>
      <c r="J88" s="292" t="s">
        <v>17</v>
      </c>
      <c r="K88" s="310"/>
      <c r="L88" s="294" t="s">
        <v>17</v>
      </c>
      <c r="M88" s="296">
        <f t="shared" si="4"/>
        <v>1</v>
      </c>
      <c r="N88" s="295">
        <f t="shared" si="6"/>
        <v>4</v>
      </c>
      <c r="O88" s="297">
        <f t="shared" si="5"/>
        <v>0.25</v>
      </c>
    </row>
    <row r="89" spans="1:15" ht="9.75">
      <c r="A89" s="289">
        <v>10</v>
      </c>
      <c r="B89" s="290" t="s">
        <v>92</v>
      </c>
      <c r="C89" s="291" t="s">
        <v>94</v>
      </c>
      <c r="D89" s="292" t="s">
        <v>17</v>
      </c>
      <c r="E89" s="292" t="s">
        <v>17</v>
      </c>
      <c r="F89" s="292" t="s">
        <v>17</v>
      </c>
      <c r="G89" s="292" t="s">
        <v>17</v>
      </c>
      <c r="H89" s="303"/>
      <c r="I89" s="293"/>
      <c r="J89" s="292" t="s">
        <v>17</v>
      </c>
      <c r="K89" s="310"/>
      <c r="L89" s="294" t="s">
        <v>17</v>
      </c>
      <c r="M89" s="296">
        <f t="shared" si="4"/>
        <v>1</v>
      </c>
      <c r="N89" s="295">
        <f t="shared" si="6"/>
        <v>4</v>
      </c>
      <c r="O89" s="297">
        <f t="shared" si="5"/>
        <v>0.25</v>
      </c>
    </row>
    <row r="90" spans="1:15" ht="9.75">
      <c r="A90" s="289">
        <v>10</v>
      </c>
      <c r="B90" s="290" t="s">
        <v>140</v>
      </c>
      <c r="C90" s="291" t="s">
        <v>94</v>
      </c>
      <c r="D90" s="292" t="s">
        <v>17</v>
      </c>
      <c r="E90" s="292" t="s">
        <v>17</v>
      </c>
      <c r="F90" s="292" t="s">
        <v>17</v>
      </c>
      <c r="G90" s="292" t="s">
        <v>17</v>
      </c>
      <c r="H90" s="303"/>
      <c r="I90" s="293"/>
      <c r="J90" s="292" t="s">
        <v>17</v>
      </c>
      <c r="K90" s="310"/>
      <c r="L90" s="294" t="s">
        <v>17</v>
      </c>
      <c r="M90" s="296">
        <f t="shared" si="4"/>
        <v>1</v>
      </c>
      <c r="N90" s="295">
        <f t="shared" si="6"/>
        <v>4</v>
      </c>
      <c r="O90" s="297">
        <f t="shared" si="5"/>
        <v>0.25</v>
      </c>
    </row>
    <row r="91" spans="1:15" ht="9.75">
      <c r="A91" s="289">
        <v>10</v>
      </c>
      <c r="B91" s="290" t="s">
        <v>63</v>
      </c>
      <c r="C91" s="291" t="s">
        <v>94</v>
      </c>
      <c r="D91" s="292" t="s">
        <v>17</v>
      </c>
      <c r="E91" s="292" t="s">
        <v>17</v>
      </c>
      <c r="F91" s="292" t="s">
        <v>17</v>
      </c>
      <c r="G91" s="292" t="s">
        <v>17</v>
      </c>
      <c r="H91" s="303"/>
      <c r="I91" s="293"/>
      <c r="J91" s="292" t="s">
        <v>17</v>
      </c>
      <c r="K91" s="310"/>
      <c r="L91" s="294" t="s">
        <v>17</v>
      </c>
      <c r="M91" s="296">
        <f t="shared" si="4"/>
        <v>1</v>
      </c>
      <c r="N91" s="295">
        <f t="shared" si="6"/>
        <v>4</v>
      </c>
      <c r="O91" s="297">
        <f t="shared" si="5"/>
        <v>0.25</v>
      </c>
    </row>
    <row r="92" spans="1:15" ht="9.75">
      <c r="A92" s="289">
        <v>10</v>
      </c>
      <c r="B92" s="290" t="s">
        <v>79</v>
      </c>
      <c r="C92" s="291" t="s">
        <v>94</v>
      </c>
      <c r="D92" s="292" t="s">
        <v>17</v>
      </c>
      <c r="E92" s="292" t="s">
        <v>17</v>
      </c>
      <c r="F92" s="292" t="s">
        <v>17</v>
      </c>
      <c r="G92" s="292" t="s">
        <v>17</v>
      </c>
      <c r="H92" s="303"/>
      <c r="I92" s="293"/>
      <c r="J92" s="292" t="s">
        <v>17</v>
      </c>
      <c r="K92" s="310"/>
      <c r="L92" s="294" t="s">
        <v>17</v>
      </c>
      <c r="M92" s="296">
        <f t="shared" si="4"/>
        <v>1</v>
      </c>
      <c r="N92" s="295">
        <f t="shared" si="6"/>
        <v>4</v>
      </c>
      <c r="O92" s="297">
        <f t="shared" si="5"/>
        <v>0.25</v>
      </c>
    </row>
    <row r="93" spans="1:15" ht="9.75">
      <c r="A93" s="289">
        <v>10</v>
      </c>
      <c r="B93" s="290" t="s">
        <v>80</v>
      </c>
      <c r="C93" s="291" t="s">
        <v>94</v>
      </c>
      <c r="D93" s="292" t="s">
        <v>17</v>
      </c>
      <c r="E93" s="292" t="s">
        <v>17</v>
      </c>
      <c r="F93" s="292" t="s">
        <v>17</v>
      </c>
      <c r="G93" s="292" t="s">
        <v>17</v>
      </c>
      <c r="H93" s="303"/>
      <c r="I93" s="293"/>
      <c r="J93" s="292" t="s">
        <v>17</v>
      </c>
      <c r="K93" s="310"/>
      <c r="L93" s="294" t="s">
        <v>17</v>
      </c>
      <c r="M93" s="296">
        <f t="shared" si="4"/>
        <v>1</v>
      </c>
      <c r="N93" s="295">
        <f t="shared" si="6"/>
        <v>4</v>
      </c>
      <c r="O93" s="297">
        <f t="shared" si="5"/>
        <v>0.25</v>
      </c>
    </row>
    <row r="94" spans="1:15" ht="9.75">
      <c r="A94" s="289">
        <v>10</v>
      </c>
      <c r="B94" s="290" t="s">
        <v>29</v>
      </c>
      <c r="C94" s="291" t="s">
        <v>94</v>
      </c>
      <c r="D94" s="292" t="s">
        <v>17</v>
      </c>
      <c r="E94" s="292" t="s">
        <v>17</v>
      </c>
      <c r="F94" s="292" t="s">
        <v>17</v>
      </c>
      <c r="G94" s="292" t="s">
        <v>17</v>
      </c>
      <c r="H94" s="298" t="s">
        <v>58</v>
      </c>
      <c r="I94" s="303"/>
      <c r="J94" s="292" t="s">
        <v>17</v>
      </c>
      <c r="K94" s="293"/>
      <c r="L94" s="294" t="s">
        <v>17</v>
      </c>
      <c r="M94" s="296">
        <f t="shared" si="4"/>
        <v>1</v>
      </c>
      <c r="N94" s="295">
        <f t="shared" si="6"/>
        <v>4</v>
      </c>
      <c r="O94" s="297">
        <f t="shared" si="5"/>
        <v>0.25</v>
      </c>
    </row>
    <row r="95" spans="1:15" ht="9.75">
      <c r="A95" s="289">
        <v>10</v>
      </c>
      <c r="B95" s="290" t="s">
        <v>67</v>
      </c>
      <c r="C95" s="291" t="s">
        <v>94</v>
      </c>
      <c r="D95" s="292" t="s">
        <v>17</v>
      </c>
      <c r="E95" s="292" t="s">
        <v>17</v>
      </c>
      <c r="F95" s="292" t="s">
        <v>17</v>
      </c>
      <c r="G95" s="292" t="s">
        <v>17</v>
      </c>
      <c r="H95" s="303"/>
      <c r="I95" s="293"/>
      <c r="J95" s="292" t="s">
        <v>17</v>
      </c>
      <c r="K95" s="293"/>
      <c r="L95" s="294" t="s">
        <v>17</v>
      </c>
      <c r="M95" s="296">
        <f t="shared" si="4"/>
        <v>1</v>
      </c>
      <c r="N95" s="295">
        <f t="shared" si="6"/>
        <v>4</v>
      </c>
      <c r="O95" s="297">
        <f t="shared" si="5"/>
        <v>0.25</v>
      </c>
    </row>
    <row r="96" spans="1:15" ht="9.75">
      <c r="A96" s="289">
        <v>10</v>
      </c>
      <c r="B96" s="290" t="s">
        <v>141</v>
      </c>
      <c r="C96" s="291" t="s">
        <v>94</v>
      </c>
      <c r="D96" s="292" t="s">
        <v>17</v>
      </c>
      <c r="E96" s="292" t="s">
        <v>17</v>
      </c>
      <c r="F96" s="292" t="s">
        <v>17</v>
      </c>
      <c r="G96" s="292" t="s">
        <v>17</v>
      </c>
      <c r="H96" s="303"/>
      <c r="I96" s="293"/>
      <c r="J96" s="292" t="s">
        <v>17</v>
      </c>
      <c r="K96" s="293"/>
      <c r="L96" s="294" t="s">
        <v>17</v>
      </c>
      <c r="M96" s="296">
        <f t="shared" si="4"/>
        <v>1</v>
      </c>
      <c r="N96" s="295">
        <f t="shared" si="6"/>
        <v>4</v>
      </c>
      <c r="O96" s="297">
        <f t="shared" si="5"/>
        <v>0.25</v>
      </c>
    </row>
    <row r="97" spans="1:15" ht="9.75">
      <c r="A97" s="289">
        <v>10</v>
      </c>
      <c r="B97" s="290" t="s">
        <v>31</v>
      </c>
      <c r="C97" s="291" t="s">
        <v>94</v>
      </c>
      <c r="D97" s="292" t="s">
        <v>17</v>
      </c>
      <c r="E97" s="292" t="s">
        <v>17</v>
      </c>
      <c r="F97" s="292" t="s">
        <v>17</v>
      </c>
      <c r="G97" s="292" t="s">
        <v>17</v>
      </c>
      <c r="H97" s="303"/>
      <c r="I97" s="293"/>
      <c r="J97" s="292" t="s">
        <v>17</v>
      </c>
      <c r="K97" s="293"/>
      <c r="L97" s="294" t="s">
        <v>17</v>
      </c>
      <c r="M97" s="296">
        <f t="shared" si="4"/>
        <v>1</v>
      </c>
      <c r="N97" s="295">
        <f t="shared" si="6"/>
        <v>4</v>
      </c>
      <c r="O97" s="297">
        <f t="shared" si="5"/>
        <v>0.25</v>
      </c>
    </row>
    <row r="98" spans="1:15" ht="10.5" thickBot="1">
      <c r="A98" s="289">
        <v>10</v>
      </c>
      <c r="B98" s="290" t="s">
        <v>261</v>
      </c>
      <c r="C98" s="291" t="s">
        <v>94</v>
      </c>
      <c r="D98" s="292" t="s">
        <v>17</v>
      </c>
      <c r="E98" s="292" t="s">
        <v>17</v>
      </c>
      <c r="F98" s="292" t="s">
        <v>17</v>
      </c>
      <c r="G98" s="292" t="s">
        <v>17</v>
      </c>
      <c r="H98" s="303"/>
      <c r="I98" s="293"/>
      <c r="J98" s="292" t="s">
        <v>17</v>
      </c>
      <c r="K98" s="293"/>
      <c r="L98" s="294" t="s">
        <v>17</v>
      </c>
      <c r="M98" s="296">
        <f t="shared" si="4"/>
        <v>1</v>
      </c>
      <c r="N98" s="331">
        <f t="shared" si="6"/>
        <v>4</v>
      </c>
      <c r="O98" s="332">
        <f t="shared" si="5"/>
        <v>0.25</v>
      </c>
    </row>
    <row r="99" spans="1:15" ht="10.5" thickBot="1">
      <c r="A99" s="313"/>
      <c r="B99" s="314" t="s">
        <v>43</v>
      </c>
      <c r="C99" s="315">
        <f aca="true" t="shared" si="7" ref="C99:L99">COUNTIF(C9:C98,"Flow")</f>
        <v>83</v>
      </c>
      <c r="D99" s="315">
        <f t="shared" si="7"/>
        <v>0</v>
      </c>
      <c r="E99" s="315">
        <f t="shared" si="7"/>
        <v>1</v>
      </c>
      <c r="F99" s="315">
        <f t="shared" si="7"/>
        <v>0</v>
      </c>
      <c r="G99" s="315">
        <f t="shared" si="7"/>
        <v>0</v>
      </c>
      <c r="H99" s="315">
        <f t="shared" si="7"/>
        <v>3</v>
      </c>
      <c r="I99" s="315">
        <f t="shared" si="7"/>
        <v>6</v>
      </c>
      <c r="J99" s="315">
        <f t="shared" si="7"/>
        <v>0</v>
      </c>
      <c r="K99" s="315">
        <f t="shared" si="7"/>
        <v>0</v>
      </c>
      <c r="L99" s="315">
        <f t="shared" si="7"/>
        <v>0</v>
      </c>
      <c r="M99" s="315">
        <f>SUM(M9:M98)</f>
        <v>93</v>
      </c>
      <c r="N99" s="315">
        <f>SUM(N9:N98)</f>
        <v>346</v>
      </c>
      <c r="O99" s="406">
        <f t="shared" si="5"/>
        <v>0.26878612716763006</v>
      </c>
    </row>
    <row r="100" ht="12.75">
      <c r="C100" s="2" t="str">
        <f>"Data collected for data flows between 01/01/2004 and "&amp;States!$C$129</f>
        <v>Data collected for data flows between 01/01/2004 and 6/30/2011</v>
      </c>
    </row>
    <row r="101" ht="9.75">
      <c r="C101" s="268" t="s">
        <v>284</v>
      </c>
    </row>
    <row r="102" ht="9.75">
      <c r="C102" s="268" t="s">
        <v>272</v>
      </c>
    </row>
    <row r="104" spans="3:15" ht="9.75">
      <c r="C104" s="291" t="s">
        <v>94</v>
      </c>
      <c r="D104" s="316" t="s">
        <v>125</v>
      </c>
      <c r="K104" s="317"/>
      <c r="O104" s="268"/>
    </row>
    <row r="105" spans="3:15" ht="9.75">
      <c r="C105" s="318" t="s">
        <v>55</v>
      </c>
      <c r="D105" s="316" t="s">
        <v>280</v>
      </c>
      <c r="K105" s="319"/>
      <c r="O105" s="268"/>
    </row>
    <row r="106" spans="3:15" ht="9.75">
      <c r="C106" s="292" t="s">
        <v>17</v>
      </c>
      <c r="D106" s="316" t="s">
        <v>126</v>
      </c>
      <c r="O106" s="268"/>
    </row>
    <row r="107" spans="3:15" ht="9.75">
      <c r="C107" s="320" t="s">
        <v>274</v>
      </c>
      <c r="D107" s="316" t="s">
        <v>278</v>
      </c>
      <c r="O107" s="268"/>
    </row>
    <row r="108" spans="3:15" ht="9.75">
      <c r="C108" s="320" t="s">
        <v>128</v>
      </c>
      <c r="D108" s="316" t="s">
        <v>275</v>
      </c>
      <c r="O108" s="268"/>
    </row>
    <row r="109" spans="3:15" ht="12.75" customHeight="1">
      <c r="C109" s="298" t="s">
        <v>58</v>
      </c>
      <c r="D109" s="316" t="s">
        <v>167</v>
      </c>
      <c r="F109" s="321"/>
      <c r="G109" s="322"/>
      <c r="O109" s="268"/>
    </row>
    <row r="110" spans="3:15" ht="12.75" customHeight="1">
      <c r="C110" s="323" t="s">
        <v>136</v>
      </c>
      <c r="D110" s="316" t="s">
        <v>129</v>
      </c>
      <c r="E110" s="324"/>
      <c r="F110" s="322"/>
      <c r="G110" s="322"/>
      <c r="O110" s="268"/>
    </row>
    <row r="111" spans="3:15" ht="12.75" customHeight="1">
      <c r="C111" s="298" t="s">
        <v>133</v>
      </c>
      <c r="D111" s="316" t="s">
        <v>127</v>
      </c>
      <c r="E111" s="324"/>
      <c r="F111" s="321"/>
      <c r="G111" s="322"/>
      <c r="O111" s="268"/>
    </row>
    <row r="112" ht="12.75" customHeight="1" thickBot="1"/>
    <row r="113" spans="3:15" ht="12.75" customHeight="1" thickBot="1">
      <c r="C113" s="354" t="s">
        <v>273</v>
      </c>
      <c r="D113" s="355"/>
      <c r="E113" s="356"/>
      <c r="F113" s="357">
        <f>COUNTIF(M9:M98,"&gt;0")</f>
        <v>87</v>
      </c>
      <c r="G113" s="322"/>
      <c r="O113" s="268"/>
    </row>
    <row r="114" spans="5:15" ht="9.75">
      <c r="E114" s="324"/>
      <c r="F114" s="322"/>
      <c r="O114" s="268"/>
    </row>
    <row r="115" spans="3:15" ht="9.75">
      <c r="C115" s="268" t="s">
        <v>124</v>
      </c>
      <c r="E115" s="324"/>
      <c r="F115" s="321"/>
      <c r="O115" s="268"/>
    </row>
    <row r="116" spans="5:15" ht="9.75">
      <c r="E116" s="324"/>
      <c r="O116" s="268"/>
    </row>
  </sheetData>
  <sheetProtection/>
  <mergeCells count="9">
    <mergeCell ref="A7:A8"/>
    <mergeCell ref="B7:B8"/>
    <mergeCell ref="C3:F3"/>
    <mergeCell ref="O7:O8"/>
    <mergeCell ref="C7:L7"/>
    <mergeCell ref="N7:N8"/>
    <mergeCell ref="H3:I3"/>
    <mergeCell ref="K3:L3"/>
    <mergeCell ref="M7:M8"/>
  </mergeCells>
  <printOptions horizontalCentered="1"/>
  <pageMargins left="0.25" right="0.25" top="0.25" bottom="0.25" header="0.25" footer="0.25"/>
  <pageSetup fitToHeight="1" fitToWidth="1" horizontalDpi="300" verticalDpi="3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2" width="38.7109375" style="2" bestFit="1" customWidth="1"/>
    <col min="3" max="5" width="13.421875" style="2" customWidth="1"/>
    <col min="6" max="6" width="15.00390625" style="2" customWidth="1"/>
    <col min="7" max="12" width="13.421875" style="2" customWidth="1"/>
    <col min="13" max="14" width="7.7109375" style="2" customWidth="1"/>
    <col min="15" max="15" width="8.28125" style="8" bestFit="1" customWidth="1"/>
    <col min="16" max="16" width="10.00390625" style="2" customWidth="1"/>
    <col min="17" max="16384" width="9.140625" style="2" customWidth="1"/>
  </cols>
  <sheetData>
    <row r="1" spans="1:14" ht="22.5">
      <c r="A1" s="346" t="s">
        <v>285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8.25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 t="s">
        <v>54</v>
      </c>
    </row>
    <row r="3" spans="1:14" ht="13.5">
      <c r="A3" s="26"/>
      <c r="B3" s="210" t="s">
        <v>49</v>
      </c>
      <c r="C3" s="410" t="s">
        <v>48</v>
      </c>
      <c r="D3" s="417"/>
      <c r="E3" s="417"/>
      <c r="F3" s="411"/>
      <c r="G3" s="257" t="s">
        <v>93</v>
      </c>
      <c r="H3" s="410" t="s">
        <v>50</v>
      </c>
      <c r="I3" s="411"/>
      <c r="J3" s="198" t="s">
        <v>51</v>
      </c>
      <c r="K3" s="410" t="s">
        <v>52</v>
      </c>
      <c r="L3" s="411"/>
      <c r="M3" s="26"/>
      <c r="N3" s="26"/>
    </row>
    <row r="4" spans="1:14" ht="13.5">
      <c r="A4" s="28"/>
      <c r="B4" s="210" t="s">
        <v>135</v>
      </c>
      <c r="C4" s="196" t="s">
        <v>6</v>
      </c>
      <c r="D4" s="191" t="s">
        <v>1</v>
      </c>
      <c r="E4" s="191" t="s">
        <v>5</v>
      </c>
      <c r="F4" s="265" t="s">
        <v>159</v>
      </c>
      <c r="G4" s="197" t="s">
        <v>57</v>
      </c>
      <c r="H4" s="196" t="s">
        <v>3</v>
      </c>
      <c r="I4" s="197" t="s">
        <v>156</v>
      </c>
      <c r="J4" s="199" t="s">
        <v>4</v>
      </c>
      <c r="K4" s="196" t="s">
        <v>0</v>
      </c>
      <c r="L4" s="197" t="s">
        <v>2</v>
      </c>
      <c r="M4" s="26"/>
      <c r="N4" s="26"/>
    </row>
    <row r="5" spans="1:14" ht="13.5">
      <c r="A5" s="434" t="s">
        <v>137</v>
      </c>
      <c r="B5" s="434"/>
      <c r="C5" s="203" t="s">
        <v>131</v>
      </c>
      <c r="D5" s="192" t="s">
        <v>132</v>
      </c>
      <c r="E5" s="192" t="s">
        <v>131</v>
      </c>
      <c r="F5" s="193">
        <v>2012</v>
      </c>
      <c r="G5" s="193">
        <v>2014</v>
      </c>
      <c r="H5" s="203">
        <v>2012</v>
      </c>
      <c r="I5" s="193" t="s">
        <v>131</v>
      </c>
      <c r="J5" s="204" t="s">
        <v>132</v>
      </c>
      <c r="K5" s="203" t="s">
        <v>131</v>
      </c>
      <c r="L5" s="193" t="s">
        <v>131</v>
      </c>
      <c r="M5" s="26"/>
      <c r="N5" s="26"/>
    </row>
    <row r="6" spans="1:14" ht="14.25" thickBot="1">
      <c r="A6" s="358"/>
      <c r="B6" s="358" t="s">
        <v>282</v>
      </c>
      <c r="C6" s="132"/>
      <c r="D6" s="183"/>
      <c r="E6" s="133"/>
      <c r="F6" s="184"/>
      <c r="G6" s="385"/>
      <c r="H6" s="188"/>
      <c r="I6" s="134"/>
      <c r="J6" s="385"/>
      <c r="K6" s="188"/>
      <c r="L6" s="134"/>
      <c r="M6" s="26"/>
      <c r="N6" s="26"/>
    </row>
    <row r="7" spans="1:15" s="1" customFormat="1" ht="13.5" customHeight="1" thickBot="1">
      <c r="A7" s="418" t="s">
        <v>134</v>
      </c>
      <c r="B7" s="415" t="s">
        <v>130</v>
      </c>
      <c r="C7" s="422" t="s">
        <v>44</v>
      </c>
      <c r="D7" s="413"/>
      <c r="E7" s="413"/>
      <c r="F7" s="413"/>
      <c r="G7" s="413"/>
      <c r="H7" s="413"/>
      <c r="I7" s="413"/>
      <c r="J7" s="413"/>
      <c r="K7" s="413"/>
      <c r="L7" s="423"/>
      <c r="M7" s="418" t="s">
        <v>155</v>
      </c>
      <c r="N7" s="418" t="s">
        <v>154</v>
      </c>
      <c r="O7" s="420" t="s">
        <v>91</v>
      </c>
    </row>
    <row r="8" spans="1:15" ht="33.75" customHeight="1" thickBot="1">
      <c r="A8" s="419"/>
      <c r="B8" s="416"/>
      <c r="C8" s="208" t="s">
        <v>40</v>
      </c>
      <c r="D8" s="206" t="s">
        <v>37</v>
      </c>
      <c r="E8" s="206" t="s">
        <v>37</v>
      </c>
      <c r="F8" s="207" t="s">
        <v>41</v>
      </c>
      <c r="G8" s="207" t="s">
        <v>36</v>
      </c>
      <c r="H8" s="214" t="s">
        <v>37</v>
      </c>
      <c r="I8" s="215" t="s">
        <v>39</v>
      </c>
      <c r="J8" s="194" t="s">
        <v>36</v>
      </c>
      <c r="K8" s="205" t="s">
        <v>38</v>
      </c>
      <c r="L8" s="209" t="s">
        <v>39</v>
      </c>
      <c r="M8" s="419"/>
      <c r="N8" s="419"/>
      <c r="O8" s="421"/>
    </row>
    <row r="9" spans="1:15" s="1" customFormat="1" ht="12.75">
      <c r="A9" s="98" t="s">
        <v>89</v>
      </c>
      <c r="B9" s="90"/>
      <c r="C9" s="103"/>
      <c r="D9" s="99"/>
      <c r="E9" s="99"/>
      <c r="F9" s="104"/>
      <c r="G9" s="104"/>
      <c r="H9" s="103"/>
      <c r="I9" s="99"/>
      <c r="J9" s="109"/>
      <c r="K9" s="103"/>
      <c r="L9" s="104"/>
      <c r="M9" s="217">
        <f>COUNTIF(C9:L9,"Flow")</f>
        <v>0</v>
      </c>
      <c r="N9" s="200">
        <f aca="true" t="shared" si="0" ref="N9:N30">10-(COUNTIF(C9:L9,"Direct")+COUNTIF(C9:L9,"ND"))</f>
        <v>10</v>
      </c>
      <c r="O9" s="17">
        <f>M9/N9</f>
        <v>0</v>
      </c>
    </row>
    <row r="10" spans="1:15" s="1" customFormat="1" ht="12.75">
      <c r="A10" s="258"/>
      <c r="B10" s="259" t="s">
        <v>171</v>
      </c>
      <c r="C10" s="260"/>
      <c r="D10" s="261"/>
      <c r="E10" s="133" t="s">
        <v>94</v>
      </c>
      <c r="F10" s="262"/>
      <c r="G10" s="262"/>
      <c r="H10" s="260"/>
      <c r="I10" s="261"/>
      <c r="J10" s="263"/>
      <c r="K10" s="260"/>
      <c r="L10" s="262"/>
      <c r="M10" s="371">
        <f aca="true" t="shared" si="1" ref="M10:M30">COUNTIF(C10:L10,"Flow")</f>
        <v>1</v>
      </c>
      <c r="N10" s="345">
        <f t="shared" si="0"/>
        <v>10</v>
      </c>
      <c r="O10" s="95">
        <f aca="true" t="shared" si="2" ref="O10:O30">M10/N10</f>
        <v>0.1</v>
      </c>
    </row>
    <row r="11" spans="1:15" s="1" customFormat="1" ht="12.75">
      <c r="A11" s="100"/>
      <c r="B11" s="91" t="s">
        <v>85</v>
      </c>
      <c r="C11" s="105"/>
      <c r="D11" s="97"/>
      <c r="E11" s="133" t="s">
        <v>94</v>
      </c>
      <c r="F11" s="106"/>
      <c r="G11" s="106"/>
      <c r="H11" s="105"/>
      <c r="I11" s="97"/>
      <c r="J11" s="110"/>
      <c r="K11" s="105"/>
      <c r="L11" s="106"/>
      <c r="M11" s="232">
        <f t="shared" si="1"/>
        <v>1</v>
      </c>
      <c r="N11" s="201">
        <f t="shared" si="0"/>
        <v>10</v>
      </c>
      <c r="O11" s="18">
        <f t="shared" si="2"/>
        <v>0.1</v>
      </c>
    </row>
    <row r="12" spans="1:15" s="1" customFormat="1" ht="12.75">
      <c r="A12" s="100"/>
      <c r="B12" s="91" t="s">
        <v>86</v>
      </c>
      <c r="C12" s="105"/>
      <c r="D12" s="97"/>
      <c r="E12" s="133" t="s">
        <v>94</v>
      </c>
      <c r="F12" s="106"/>
      <c r="G12" s="106"/>
      <c r="H12" s="105"/>
      <c r="I12" s="97"/>
      <c r="J12" s="110"/>
      <c r="K12" s="105"/>
      <c r="L12" s="106"/>
      <c r="M12" s="232">
        <f t="shared" si="1"/>
        <v>1</v>
      </c>
      <c r="N12" s="201">
        <f t="shared" si="0"/>
        <v>10</v>
      </c>
      <c r="O12" s="18">
        <f t="shared" si="2"/>
        <v>0.1</v>
      </c>
    </row>
    <row r="13" spans="1:15" s="1" customFormat="1" ht="12.75">
      <c r="A13" s="100"/>
      <c r="B13" s="91" t="s">
        <v>87</v>
      </c>
      <c r="C13" s="105"/>
      <c r="D13" s="97"/>
      <c r="E13" s="133" t="s">
        <v>94</v>
      </c>
      <c r="F13" s="106"/>
      <c r="G13" s="106"/>
      <c r="H13" s="105"/>
      <c r="I13" s="97"/>
      <c r="J13" s="110"/>
      <c r="K13" s="105"/>
      <c r="L13" s="106"/>
      <c r="M13" s="232">
        <f t="shared" si="1"/>
        <v>1</v>
      </c>
      <c r="N13" s="201">
        <f t="shared" si="0"/>
        <v>10</v>
      </c>
      <c r="O13" s="18">
        <f t="shared" si="2"/>
        <v>0.1</v>
      </c>
    </row>
    <row r="14" spans="1:15" s="1" customFormat="1" ht="12.75">
      <c r="A14" s="100"/>
      <c r="B14" s="91" t="s">
        <v>88</v>
      </c>
      <c r="C14" s="105"/>
      <c r="D14" s="97"/>
      <c r="E14" s="97"/>
      <c r="F14" s="106"/>
      <c r="G14" s="106"/>
      <c r="H14" s="105"/>
      <c r="I14" s="97"/>
      <c r="J14" s="110"/>
      <c r="K14" s="105"/>
      <c r="L14" s="106"/>
      <c r="M14" s="232">
        <f t="shared" si="1"/>
        <v>0</v>
      </c>
      <c r="N14" s="201">
        <f t="shared" si="0"/>
        <v>10</v>
      </c>
      <c r="O14" s="18">
        <f t="shared" si="2"/>
        <v>0</v>
      </c>
    </row>
    <row r="15" spans="1:15" s="1" customFormat="1" ht="12.75">
      <c r="A15" s="100"/>
      <c r="B15" s="91" t="s">
        <v>84</v>
      </c>
      <c r="C15" s="187" t="s">
        <v>58</v>
      </c>
      <c r="D15" s="97"/>
      <c r="E15" s="133" t="s">
        <v>94</v>
      </c>
      <c r="F15" s="106"/>
      <c r="G15" s="106"/>
      <c r="H15" s="105"/>
      <c r="I15" s="97"/>
      <c r="J15" s="110"/>
      <c r="K15" s="105"/>
      <c r="L15" s="106"/>
      <c r="M15" s="232">
        <f t="shared" si="1"/>
        <v>1</v>
      </c>
      <c r="N15" s="201">
        <f t="shared" si="0"/>
        <v>10</v>
      </c>
      <c r="O15" s="18">
        <f t="shared" si="2"/>
        <v>0.1</v>
      </c>
    </row>
    <row r="16" spans="1:15" s="1" customFormat="1" ht="12.75">
      <c r="A16" s="100"/>
      <c r="B16" s="91" t="s">
        <v>172</v>
      </c>
      <c r="C16" s="242"/>
      <c r="D16" s="97"/>
      <c r="E16" s="133" t="s">
        <v>94</v>
      </c>
      <c r="F16" s="106"/>
      <c r="G16" s="106"/>
      <c r="H16" s="105"/>
      <c r="I16" s="97"/>
      <c r="J16" s="110"/>
      <c r="K16" s="105"/>
      <c r="L16" s="106"/>
      <c r="M16" s="232">
        <f t="shared" si="1"/>
        <v>1</v>
      </c>
      <c r="N16" s="201">
        <f>10-(COUNTIF(C16:L16,"Direct")+COUNTIF(C16:L16,"ND"))</f>
        <v>10</v>
      </c>
      <c r="O16" s="18">
        <f t="shared" si="2"/>
        <v>0.1</v>
      </c>
    </row>
    <row r="17" spans="1:15" s="1" customFormat="1" ht="12.75">
      <c r="A17" s="100"/>
      <c r="B17" s="91" t="s">
        <v>160</v>
      </c>
      <c r="C17" s="105"/>
      <c r="D17" s="97"/>
      <c r="E17" s="133" t="s">
        <v>94</v>
      </c>
      <c r="F17" s="106"/>
      <c r="G17" s="106"/>
      <c r="H17" s="105"/>
      <c r="I17" s="97"/>
      <c r="J17" s="110"/>
      <c r="K17" s="105"/>
      <c r="L17" s="106"/>
      <c r="M17" s="232">
        <f t="shared" si="1"/>
        <v>1</v>
      </c>
      <c r="N17" s="201">
        <f t="shared" si="0"/>
        <v>10</v>
      </c>
      <c r="O17" s="18">
        <f t="shared" si="2"/>
        <v>0.1</v>
      </c>
    </row>
    <row r="18" spans="1:15" s="1" customFormat="1" ht="12.75">
      <c r="A18" s="100"/>
      <c r="B18" s="91" t="s">
        <v>168</v>
      </c>
      <c r="C18" s="133" t="s">
        <v>94</v>
      </c>
      <c r="D18" s="97"/>
      <c r="E18" s="133" t="s">
        <v>94</v>
      </c>
      <c r="F18" s="106"/>
      <c r="G18" s="106"/>
      <c r="H18" s="105"/>
      <c r="I18" s="97"/>
      <c r="J18" s="110"/>
      <c r="K18" s="105"/>
      <c r="L18" s="106"/>
      <c r="M18" s="232">
        <f t="shared" si="1"/>
        <v>2</v>
      </c>
      <c r="N18" s="201">
        <f t="shared" si="0"/>
        <v>10</v>
      </c>
      <c r="O18" s="18">
        <f t="shared" si="2"/>
        <v>0.2</v>
      </c>
    </row>
    <row r="19" spans="1:15" s="1" customFormat="1" ht="12.75">
      <c r="A19" s="100"/>
      <c r="B19" s="91" t="s">
        <v>144</v>
      </c>
      <c r="C19" s="133" t="s">
        <v>94</v>
      </c>
      <c r="D19" s="133" t="s">
        <v>94</v>
      </c>
      <c r="E19" s="97"/>
      <c r="F19" s="106"/>
      <c r="G19" s="106"/>
      <c r="H19" s="105"/>
      <c r="I19" s="97"/>
      <c r="J19" s="110"/>
      <c r="K19" s="105"/>
      <c r="L19" s="106"/>
      <c r="M19" s="232">
        <f t="shared" si="1"/>
        <v>2</v>
      </c>
      <c r="N19" s="201">
        <f t="shared" si="0"/>
        <v>10</v>
      </c>
      <c r="O19" s="18">
        <f t="shared" si="2"/>
        <v>0.2</v>
      </c>
    </row>
    <row r="20" spans="1:15" s="1" customFormat="1" ht="12.75">
      <c r="A20" s="100"/>
      <c r="B20" s="91" t="s">
        <v>82</v>
      </c>
      <c r="C20" s="105"/>
      <c r="D20" s="97"/>
      <c r="E20" s="97"/>
      <c r="F20" s="106"/>
      <c r="G20" s="106"/>
      <c r="H20" s="105"/>
      <c r="I20" s="97"/>
      <c r="J20" s="110"/>
      <c r="K20" s="105"/>
      <c r="L20" s="106"/>
      <c r="M20" s="232">
        <f t="shared" si="1"/>
        <v>0</v>
      </c>
      <c r="N20" s="201">
        <f t="shared" si="0"/>
        <v>10</v>
      </c>
      <c r="O20" s="18">
        <f t="shared" si="2"/>
        <v>0</v>
      </c>
    </row>
    <row r="21" spans="1:15" s="1" customFormat="1" ht="12.75">
      <c r="A21" s="100"/>
      <c r="B21" s="91" t="s">
        <v>145</v>
      </c>
      <c r="C21" s="105"/>
      <c r="D21" s="97"/>
      <c r="E21" s="97"/>
      <c r="F21" s="106"/>
      <c r="G21" s="106"/>
      <c r="H21" s="105"/>
      <c r="I21" s="97"/>
      <c r="J21" s="110"/>
      <c r="K21" s="105"/>
      <c r="L21" s="106"/>
      <c r="M21" s="232">
        <f t="shared" si="1"/>
        <v>0</v>
      </c>
      <c r="N21" s="201">
        <f t="shared" si="0"/>
        <v>10</v>
      </c>
      <c r="O21" s="18">
        <f t="shared" si="2"/>
        <v>0</v>
      </c>
    </row>
    <row r="22" spans="1:15" s="1" customFormat="1" ht="12.75">
      <c r="A22" s="223"/>
      <c r="B22" s="73" t="s">
        <v>146</v>
      </c>
      <c r="C22" s="224"/>
      <c r="D22" s="225"/>
      <c r="E22" s="225"/>
      <c r="F22" s="226"/>
      <c r="G22" s="226"/>
      <c r="H22" s="224"/>
      <c r="I22" s="133" t="s">
        <v>94</v>
      </c>
      <c r="J22" s="227"/>
      <c r="K22" s="224"/>
      <c r="L22" s="226"/>
      <c r="M22" s="372">
        <f t="shared" si="1"/>
        <v>1</v>
      </c>
      <c r="N22" s="201">
        <f t="shared" si="0"/>
        <v>10</v>
      </c>
      <c r="O22" s="18">
        <f t="shared" si="2"/>
        <v>0.1</v>
      </c>
    </row>
    <row r="23" spans="1:15" s="1" customFormat="1" ht="12.75">
      <c r="A23" s="223"/>
      <c r="B23" s="73" t="s">
        <v>147</v>
      </c>
      <c r="C23" s="224"/>
      <c r="D23" s="225"/>
      <c r="E23" s="225"/>
      <c r="F23" s="226"/>
      <c r="G23" s="226"/>
      <c r="H23" s="224"/>
      <c r="I23" s="133" t="s">
        <v>94</v>
      </c>
      <c r="J23" s="227"/>
      <c r="K23" s="224"/>
      <c r="L23" s="226"/>
      <c r="M23" s="372">
        <f t="shared" si="1"/>
        <v>1</v>
      </c>
      <c r="N23" s="201">
        <f t="shared" si="0"/>
        <v>10</v>
      </c>
      <c r="O23" s="18">
        <f t="shared" si="2"/>
        <v>0.1</v>
      </c>
    </row>
    <row r="24" spans="1:15" s="1" customFormat="1" ht="12.75">
      <c r="A24" s="223"/>
      <c r="B24" s="73" t="s">
        <v>148</v>
      </c>
      <c r="C24" s="224"/>
      <c r="D24" s="225"/>
      <c r="E24" s="225"/>
      <c r="F24" s="226"/>
      <c r="G24" s="226"/>
      <c r="H24" s="224"/>
      <c r="I24" s="133" t="s">
        <v>94</v>
      </c>
      <c r="J24" s="227"/>
      <c r="K24" s="224"/>
      <c r="L24" s="226"/>
      <c r="M24" s="372">
        <f t="shared" si="1"/>
        <v>1</v>
      </c>
      <c r="N24" s="201">
        <f t="shared" si="0"/>
        <v>10</v>
      </c>
      <c r="O24" s="18">
        <f t="shared" si="2"/>
        <v>0.1</v>
      </c>
    </row>
    <row r="25" spans="1:15" s="1" customFormat="1" ht="12.75">
      <c r="A25" s="223"/>
      <c r="B25" s="73" t="s">
        <v>149</v>
      </c>
      <c r="C25" s="224"/>
      <c r="D25" s="225"/>
      <c r="E25" s="225"/>
      <c r="F25" s="226"/>
      <c r="G25" s="226"/>
      <c r="H25" s="224"/>
      <c r="I25" s="133" t="s">
        <v>94</v>
      </c>
      <c r="J25" s="227"/>
      <c r="K25" s="224"/>
      <c r="L25" s="226"/>
      <c r="M25" s="372">
        <f t="shared" si="1"/>
        <v>1</v>
      </c>
      <c r="N25" s="201">
        <f t="shared" si="0"/>
        <v>10</v>
      </c>
      <c r="O25" s="18">
        <f t="shared" si="2"/>
        <v>0.1</v>
      </c>
    </row>
    <row r="26" spans="1:15" s="1" customFormat="1" ht="12.75">
      <c r="A26" s="223"/>
      <c r="B26" s="73" t="s">
        <v>161</v>
      </c>
      <c r="C26" s="224"/>
      <c r="D26" s="225"/>
      <c r="E26" s="225"/>
      <c r="F26" s="226"/>
      <c r="G26" s="226"/>
      <c r="H26" s="224"/>
      <c r="I26" s="225"/>
      <c r="J26" s="227"/>
      <c r="K26" s="224"/>
      <c r="L26" s="226"/>
      <c r="M26" s="372">
        <f t="shared" si="1"/>
        <v>0</v>
      </c>
      <c r="N26" s="201">
        <f t="shared" si="0"/>
        <v>10</v>
      </c>
      <c r="O26" s="18">
        <f t="shared" si="2"/>
        <v>0</v>
      </c>
    </row>
    <row r="27" spans="1:15" s="1" customFormat="1" ht="12.75">
      <c r="A27" s="223"/>
      <c r="B27" s="239" t="s">
        <v>162</v>
      </c>
      <c r="C27" s="224"/>
      <c r="D27" s="225"/>
      <c r="E27" s="225"/>
      <c r="F27" s="226"/>
      <c r="G27" s="133" t="s">
        <v>94</v>
      </c>
      <c r="H27" s="224"/>
      <c r="I27" s="225"/>
      <c r="J27" s="227"/>
      <c r="K27" s="224"/>
      <c r="L27" s="226"/>
      <c r="M27" s="372">
        <f t="shared" si="1"/>
        <v>1</v>
      </c>
      <c r="N27" s="201">
        <f t="shared" si="0"/>
        <v>10</v>
      </c>
      <c r="O27" s="18">
        <f t="shared" si="2"/>
        <v>0.1</v>
      </c>
    </row>
    <row r="28" spans="1:15" s="1" customFormat="1" ht="12.75">
      <c r="A28" s="223"/>
      <c r="B28" s="73" t="s">
        <v>163</v>
      </c>
      <c r="C28" s="224"/>
      <c r="D28" s="225"/>
      <c r="E28" s="225"/>
      <c r="F28" s="226"/>
      <c r="G28" s="226"/>
      <c r="H28" s="224"/>
      <c r="I28" s="133" t="s">
        <v>94</v>
      </c>
      <c r="J28" s="227"/>
      <c r="K28" s="224"/>
      <c r="L28" s="226"/>
      <c r="M28" s="372">
        <f t="shared" si="1"/>
        <v>1</v>
      </c>
      <c r="N28" s="201">
        <f t="shared" si="0"/>
        <v>10</v>
      </c>
      <c r="O28" s="18">
        <f t="shared" si="2"/>
        <v>0.1</v>
      </c>
    </row>
    <row r="29" spans="1:15" s="1" customFormat="1" ht="12.75">
      <c r="A29" s="223"/>
      <c r="B29" s="73" t="s">
        <v>164</v>
      </c>
      <c r="C29" s="224"/>
      <c r="D29" s="225"/>
      <c r="E29" s="225"/>
      <c r="F29" s="226"/>
      <c r="G29" s="226"/>
      <c r="H29" s="224"/>
      <c r="I29" s="133" t="s">
        <v>94</v>
      </c>
      <c r="J29" s="227"/>
      <c r="K29" s="224"/>
      <c r="L29" s="226"/>
      <c r="M29" s="372">
        <f t="shared" si="1"/>
        <v>1</v>
      </c>
      <c r="N29" s="201">
        <f t="shared" si="0"/>
        <v>10</v>
      </c>
      <c r="O29" s="18">
        <f t="shared" si="2"/>
        <v>0.1</v>
      </c>
    </row>
    <row r="30" spans="1:15" s="1" customFormat="1" ht="13.5" thickBot="1">
      <c r="A30" s="101"/>
      <c r="B30" s="123" t="s">
        <v>165</v>
      </c>
      <c r="C30" s="107"/>
      <c r="D30" s="102"/>
      <c r="E30" s="102"/>
      <c r="F30" s="108"/>
      <c r="G30" s="108"/>
      <c r="H30" s="107"/>
      <c r="I30" s="230" t="s">
        <v>94</v>
      </c>
      <c r="J30" s="111"/>
      <c r="K30" s="107"/>
      <c r="L30" s="108"/>
      <c r="M30" s="233">
        <f t="shared" si="1"/>
        <v>1</v>
      </c>
      <c r="N30" s="202">
        <f t="shared" si="0"/>
        <v>10</v>
      </c>
      <c r="O30" s="19">
        <f t="shared" si="2"/>
        <v>0.1</v>
      </c>
    </row>
    <row r="31" spans="2:3" ht="12.75">
      <c r="B31" s="240" t="s">
        <v>166</v>
      </c>
      <c r="C31" s="2" t="str">
        <f>"Data collected for data flows between 01/01/2004 and "&amp;States!$C$129</f>
        <v>Data collected for data flows between 01/01/2004 and 6/30/2011</v>
      </c>
    </row>
    <row r="32" ht="12.75">
      <c r="C32" s="2" t="s">
        <v>284</v>
      </c>
    </row>
    <row r="34" spans="3:11" ht="12.75">
      <c r="C34" s="133" t="s">
        <v>94</v>
      </c>
      <c r="D34" s="22" t="s">
        <v>125</v>
      </c>
      <c r="K34" s="12"/>
    </row>
    <row r="35" spans="3:11" ht="12.75">
      <c r="C35" s="55" t="s">
        <v>55</v>
      </c>
      <c r="D35" s="22" t="s">
        <v>280</v>
      </c>
      <c r="K35" s="15"/>
    </row>
    <row r="36" spans="3:4" ht="12.75">
      <c r="C36" s="142" t="s">
        <v>17</v>
      </c>
      <c r="D36" s="22" t="s">
        <v>126</v>
      </c>
    </row>
    <row r="37" spans="3:4" ht="12.75">
      <c r="C37" s="183" t="s">
        <v>274</v>
      </c>
      <c r="D37" s="22" t="s">
        <v>278</v>
      </c>
    </row>
    <row r="38" spans="3:4" ht="12.75">
      <c r="C38" s="183" t="s">
        <v>128</v>
      </c>
      <c r="D38" s="22" t="s">
        <v>275</v>
      </c>
    </row>
    <row r="39" spans="2:7" ht="12.75" customHeight="1">
      <c r="B39" s="2" t="s">
        <v>54</v>
      </c>
      <c r="C39" s="187" t="s">
        <v>58</v>
      </c>
      <c r="D39" s="22" t="s">
        <v>167</v>
      </c>
      <c r="F39" s="57"/>
      <c r="G39" s="58"/>
    </row>
    <row r="40" spans="3:7" ht="12.75" customHeight="1">
      <c r="C40" s="189" t="s">
        <v>136</v>
      </c>
      <c r="D40" s="22" t="s">
        <v>129</v>
      </c>
      <c r="E40" s="56"/>
      <c r="F40" s="58"/>
      <c r="G40" s="58"/>
    </row>
    <row r="41" spans="3:7" ht="12.75" customHeight="1">
      <c r="C41" s="187" t="s">
        <v>133</v>
      </c>
      <c r="D41" s="22" t="s">
        <v>127</v>
      </c>
      <c r="E41" s="56"/>
      <c r="F41" s="57"/>
      <c r="G41" s="58"/>
    </row>
    <row r="42" spans="5:6" ht="12.75">
      <c r="E42" s="56"/>
      <c r="F42" s="58"/>
    </row>
    <row r="43" spans="3:6" ht="18">
      <c r="C43" s="64"/>
      <c r="E43" s="56"/>
      <c r="F43" s="57"/>
    </row>
    <row r="44" ht="12.75">
      <c r="E44" s="56"/>
    </row>
  </sheetData>
  <sheetProtection/>
  <mergeCells count="10">
    <mergeCell ref="O7:O8"/>
    <mergeCell ref="A5:B5"/>
    <mergeCell ref="C3:F3"/>
    <mergeCell ref="H3:I3"/>
    <mergeCell ref="A7:A8"/>
    <mergeCell ref="B7:B8"/>
    <mergeCell ref="C7:L7"/>
    <mergeCell ref="K3:L3"/>
    <mergeCell ref="N7:N8"/>
    <mergeCell ref="M7:M8"/>
  </mergeCells>
  <hyperlinks>
    <hyperlink ref="B27" r:id="rId1" display="netdmr@epa.gov"/>
  </hyperlinks>
  <printOptions horizontalCentered="1"/>
  <pageMargins left="0.25" right="0.25" top="1" bottom="1" header="0.25" footer="0.25"/>
  <pageSetup fitToHeight="1" fitToWidth="1" horizontalDpi="600" verticalDpi="600" orientation="landscape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ctsuser</dc:creator>
  <cp:keywords/>
  <dc:description/>
  <cp:lastModifiedBy>GMcNelly</cp:lastModifiedBy>
  <cp:lastPrinted>2011-09-22T19:43:08Z</cp:lastPrinted>
  <dcterms:created xsi:type="dcterms:W3CDTF">2009-03-03T20:03:32Z</dcterms:created>
  <dcterms:modified xsi:type="dcterms:W3CDTF">2011-10-07T19:02:20Z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